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500"/>
  </bookViews>
  <sheets>
    <sheet name="Orçamento" sheetId="1" r:id="rId1"/>
    <sheet name="Cronograma" sheetId="2" r:id="rId2"/>
    <sheet name="M.Q Itens Acrecidos" sheetId="5" state="hidden" r:id="rId3"/>
  </sheets>
  <definedNames>
    <definedName name="_xlnm.Print_Area" localSheetId="1">Cronograma!$A$1:$P$76</definedName>
    <definedName name="_xlnm.Print_Area" localSheetId="0">Orçamento!$A$1:$J$364</definedName>
    <definedName name="_xlnm.Print_Titles" localSheetId="1">Cronograma!$1:$7</definedName>
    <definedName name="_xlnm.Print_Titles" localSheetId="0">Orçamento!$1:$6</definedName>
  </definedNames>
  <calcPr calcId="145621"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9" i="2" l="1"/>
  <c r="A140" i="1"/>
  <c r="L35" i="5" l="1"/>
  <c r="L32" i="5" s="1"/>
  <c r="H140" i="1" s="1"/>
  <c r="L34" i="5"/>
  <c r="J28" i="5"/>
  <c r="L28" i="5" s="1"/>
  <c r="L27" i="5" s="1"/>
  <c r="H65" i="1" s="1"/>
  <c r="K23" i="5"/>
  <c r="L23" i="5" s="1"/>
  <c r="K21" i="5"/>
  <c r="L21" i="5" s="1"/>
  <c r="K19" i="5"/>
  <c r="L19" i="5" s="1"/>
  <c r="K18" i="5"/>
  <c r="L18" i="5" s="1"/>
  <c r="K17" i="5"/>
  <c r="L17" i="5" s="1"/>
  <c r="L15" i="5" s="1"/>
  <c r="H44" i="1" s="1"/>
  <c r="K11" i="5"/>
  <c r="L11" i="5" s="1"/>
  <c r="K10" i="5"/>
  <c r="L10" i="5" s="1"/>
  <c r="K9" i="5"/>
  <c r="L9" i="5" s="1"/>
  <c r="K8" i="5"/>
  <c r="L8" i="5" s="1"/>
  <c r="B69" i="2"/>
  <c r="A69" i="2"/>
  <c r="B66" i="2"/>
  <c r="A66" i="2"/>
  <c r="B63" i="2"/>
  <c r="A63" i="2"/>
  <c r="B60" i="2"/>
  <c r="A60" i="2"/>
  <c r="B57" i="2"/>
  <c r="A57" i="2"/>
  <c r="B54" i="2"/>
  <c r="A54" i="2"/>
  <c r="B51" i="2"/>
  <c r="A51" i="2"/>
  <c r="B48" i="2"/>
  <c r="A48" i="2"/>
  <c r="B45" i="2"/>
  <c r="A45" i="2"/>
  <c r="B42" i="2"/>
  <c r="A42" i="2"/>
  <c r="B39" i="2"/>
  <c r="A39" i="2"/>
  <c r="B36" i="2"/>
  <c r="A36" i="2"/>
  <c r="B33" i="2"/>
  <c r="A33" i="2"/>
  <c r="B30" i="2"/>
  <c r="A30" i="2"/>
  <c r="B27" i="2"/>
  <c r="A27" i="2"/>
  <c r="B24" i="2"/>
  <c r="A24" i="2"/>
  <c r="B21" i="2"/>
  <c r="A21" i="2"/>
  <c r="B18" i="2"/>
  <c r="A18" i="2"/>
  <c r="B15" i="2"/>
  <c r="A15" i="2"/>
  <c r="B12" i="2"/>
  <c r="A12" i="2"/>
  <c r="B9" i="2"/>
  <c r="A9" i="2"/>
  <c r="A353" i="1"/>
  <c r="C352" i="1"/>
  <c r="H350" i="1"/>
  <c r="H349" i="1"/>
  <c r="A343" i="1"/>
  <c r="A342" i="1"/>
  <c r="A341" i="1"/>
  <c r="A338" i="1"/>
  <c r="H329" i="1"/>
  <c r="H327" i="1"/>
  <c r="H328" i="1" s="1"/>
  <c r="H323" i="1"/>
  <c r="H322" i="1"/>
  <c r="A318" i="1"/>
  <c r="A317" i="1"/>
  <c r="A316" i="1"/>
  <c r="A314" i="1"/>
  <c r="H302" i="1"/>
  <c r="A294" i="1"/>
  <c r="A293" i="1"/>
  <c r="A292" i="1"/>
  <c r="A259" i="1"/>
  <c r="H213" i="1"/>
  <c r="H212" i="1"/>
  <c r="H211" i="1"/>
  <c r="H209" i="1"/>
  <c r="A209" i="1"/>
  <c r="H207" i="1"/>
  <c r="H205" i="1"/>
  <c r="A205" i="1"/>
  <c r="A204" i="1"/>
  <c r="H201" i="1"/>
  <c r="H188" i="1"/>
  <c r="H187" i="1"/>
  <c r="H186" i="1"/>
  <c r="H182" i="1"/>
  <c r="H181" i="1"/>
  <c r="H169" i="1"/>
  <c r="H168" i="1"/>
  <c r="H167" i="1"/>
  <c r="H166" i="1"/>
  <c r="H151" i="1"/>
  <c r="A144" i="1"/>
  <c r="H142" i="1"/>
  <c r="A142" i="1"/>
  <c r="H127" i="1"/>
  <c r="D127" i="1"/>
  <c r="C127" i="1"/>
  <c r="A127" i="1"/>
  <c r="H113" i="1"/>
  <c r="H110" i="1"/>
  <c r="H104" i="1"/>
  <c r="H100" i="1"/>
  <c r="H89" i="1"/>
  <c r="H88" i="1"/>
  <c r="H84" i="1"/>
  <c r="C82" i="1"/>
  <c r="C81" i="1"/>
  <c r="H67" i="1"/>
  <c r="H37" i="1"/>
  <c r="H36" i="1"/>
  <c r="H35" i="1"/>
  <c r="H30" i="1"/>
  <c r="H29" i="1"/>
  <c r="H20" i="1"/>
  <c r="H12" i="1"/>
  <c r="L6" i="5" l="1"/>
  <c r="H14" i="1" s="1"/>
  <c r="H51" i="1"/>
  <c r="H45" i="1"/>
  <c r="H184" i="1"/>
  <c r="C69" i="2" l="1"/>
  <c r="F8" i="2"/>
  <c r="C63" i="2"/>
  <c r="C18" i="2"/>
  <c r="C27" i="2"/>
  <c r="C21" i="2"/>
  <c r="C48" i="2"/>
  <c r="H49" i="1"/>
  <c r="H48" i="1"/>
  <c r="C12" i="2"/>
  <c r="C33" i="2"/>
  <c r="C42" i="2"/>
  <c r="C30" i="2"/>
  <c r="I29" i="2" l="1"/>
  <c r="J29" i="2"/>
  <c r="H20" i="2"/>
  <c r="F20" i="2"/>
  <c r="G20" i="2"/>
  <c r="J47" i="2"/>
  <c r="K47" i="2"/>
  <c r="L47" i="2"/>
  <c r="H47" i="2"/>
  <c r="I47" i="2"/>
  <c r="O68" i="2"/>
  <c r="N68" i="2"/>
  <c r="P68" i="2"/>
  <c r="H32" i="2"/>
  <c r="I32" i="2"/>
  <c r="L62" i="2"/>
  <c r="M62" i="2"/>
  <c r="N62" i="2"/>
  <c r="J62" i="2"/>
  <c r="K62" i="2"/>
  <c r="O62" i="2"/>
  <c r="F17" i="2"/>
  <c r="G17" i="2"/>
  <c r="H17" i="2"/>
  <c r="J41" i="2"/>
  <c r="K41" i="2"/>
  <c r="H41" i="2"/>
  <c r="I41" i="2"/>
  <c r="I26" i="2"/>
  <c r="J26" i="2"/>
  <c r="J11" i="2"/>
  <c r="P62" i="2"/>
  <c r="C36" i="2"/>
  <c r="C57" i="2"/>
  <c r="O56" i="2" s="1"/>
  <c r="C60" i="2"/>
  <c r="C51" i="2"/>
  <c r="M50" i="2" s="1"/>
  <c r="E8" i="2"/>
  <c r="C54" i="2"/>
  <c r="C39" i="2"/>
  <c r="I11" i="2"/>
  <c r="E11" i="2"/>
  <c r="F11" i="2"/>
  <c r="C24" i="2"/>
  <c r="N53" i="2" l="1"/>
  <c r="M53" i="2"/>
  <c r="P53" i="2"/>
  <c r="O53" i="2"/>
  <c r="H35" i="2"/>
  <c r="I35" i="2"/>
  <c r="G23" i="2"/>
  <c r="H23" i="2"/>
  <c r="I38" i="2"/>
  <c r="J38" i="2"/>
  <c r="K38" i="2"/>
  <c r="K59" i="2"/>
  <c r="M59" i="2"/>
  <c r="N59" i="2"/>
  <c r="L59" i="2"/>
  <c r="K50" i="2"/>
  <c r="J50" i="2"/>
  <c r="L50" i="2"/>
  <c r="P56" i="2"/>
  <c r="C45" i="2"/>
  <c r="N44" i="2" s="1"/>
  <c r="C66" i="2"/>
  <c r="I50" i="2"/>
  <c r="C15" i="2"/>
  <c r="G65" i="2" l="1"/>
  <c r="O65" i="2"/>
  <c r="M44" i="2"/>
  <c r="N14" i="2"/>
  <c r="M14" i="2"/>
  <c r="M73" i="2" s="1"/>
  <c r="N65" i="2"/>
  <c r="J44" i="2"/>
  <c r="J73" i="2" s="1"/>
  <c r="O44" i="2"/>
  <c r="O14" i="2"/>
  <c r="L14" i="2"/>
  <c r="L44" i="2"/>
  <c r="K44" i="2"/>
  <c r="K73" i="2" s="1"/>
  <c r="L65" i="2"/>
  <c r="C71" i="2"/>
  <c r="D15" i="2" s="1"/>
  <c r="P14" i="2"/>
  <c r="P73" i="2" s="1"/>
  <c r="F14" i="2"/>
  <c r="F73" i="2" s="1"/>
  <c r="G14" i="2"/>
  <c r="H14" i="2"/>
  <c r="H73" i="2" s="1"/>
  <c r="I14" i="2"/>
  <c r="I73" i="2" s="1"/>
  <c r="E73" i="2"/>
  <c r="G73" i="2" l="1"/>
  <c r="L73" i="2"/>
  <c r="N73" i="2"/>
  <c r="N74" i="2" s="1"/>
  <c r="O73" i="2"/>
  <c r="O74" i="2" s="1"/>
  <c r="J74" i="2"/>
  <c r="N16" i="2"/>
  <c r="M16" i="2"/>
  <c r="M74" i="2"/>
  <c r="O16" i="2"/>
  <c r="L74" i="2"/>
  <c r="K74" i="2"/>
  <c r="L16" i="2"/>
  <c r="I74" i="2"/>
  <c r="H74" i="2"/>
  <c r="H16" i="2"/>
  <c r="I16" i="2"/>
  <c r="P16" i="2"/>
  <c r="F16" i="2"/>
  <c r="G16" i="2"/>
  <c r="E75" i="2"/>
  <c r="F75" i="2" s="1"/>
  <c r="G75" i="2" s="1"/>
  <c r="H75" i="2" s="1"/>
  <c r="I75" i="2" s="1"/>
  <c r="J75" i="2" s="1"/>
  <c r="K75" i="2" s="1"/>
  <c r="L75" i="2" s="1"/>
  <c r="M75" i="2" s="1"/>
  <c r="E74" i="2"/>
  <c r="E76" i="2" s="1"/>
  <c r="P74" i="2"/>
  <c r="F74" i="2"/>
  <c r="D18" i="2"/>
  <c r="D51" i="2"/>
  <c r="D63" i="2"/>
  <c r="D36" i="2"/>
  <c r="D57" i="2"/>
  <c r="O58" i="2" s="1"/>
  <c r="D12" i="2"/>
  <c r="D69" i="2"/>
  <c r="D30" i="2"/>
  <c r="D21" i="2"/>
  <c r="D9" i="2"/>
  <c r="D33" i="2"/>
  <c r="D60" i="2"/>
  <c r="D27" i="2"/>
  <c r="D42" i="2"/>
  <c r="D48" i="2"/>
  <c r="D45" i="2"/>
  <c r="N46" i="2" s="1"/>
  <c r="D24" i="2"/>
  <c r="D66" i="2"/>
  <c r="D39" i="2"/>
  <c r="D54" i="2"/>
  <c r="G74" i="2"/>
  <c r="N75" i="2" l="1"/>
  <c r="O75" i="2" s="1"/>
  <c r="P75" i="2" s="1"/>
  <c r="J40" i="2"/>
  <c r="K40" i="2"/>
  <c r="I40" i="2"/>
  <c r="H34" i="2"/>
  <c r="I34" i="2"/>
  <c r="P70" i="2"/>
  <c r="N70" i="2"/>
  <c r="O70" i="2"/>
  <c r="N64" i="2"/>
  <c r="J64" i="2"/>
  <c r="O64" i="2"/>
  <c r="K64" i="2"/>
  <c r="L64" i="2"/>
  <c r="M64" i="2"/>
  <c r="I49" i="2"/>
  <c r="J49" i="2"/>
  <c r="K49" i="2"/>
  <c r="L49" i="2"/>
  <c r="H49" i="2"/>
  <c r="N55" i="2"/>
  <c r="M55" i="2"/>
  <c r="P55" i="2"/>
  <c r="O55" i="2"/>
  <c r="N61" i="2"/>
  <c r="L61" i="2"/>
  <c r="K61" i="2"/>
  <c r="M61" i="2"/>
  <c r="I31" i="2"/>
  <c r="J31" i="2"/>
  <c r="H37" i="2"/>
  <c r="I37" i="2"/>
  <c r="G25" i="2"/>
  <c r="H25" i="2"/>
  <c r="I28" i="2"/>
  <c r="J28" i="2"/>
  <c r="F22" i="2"/>
  <c r="G22" i="2"/>
  <c r="H22" i="2"/>
  <c r="G19" i="2"/>
  <c r="H19" i="2"/>
  <c r="F19" i="2"/>
  <c r="G67" i="2"/>
  <c r="O67" i="2"/>
  <c r="H43" i="2"/>
  <c r="K43" i="2"/>
  <c r="I43" i="2"/>
  <c r="J43" i="2"/>
  <c r="F10" i="2"/>
  <c r="E10" i="2"/>
  <c r="N67" i="2"/>
  <c r="M52" i="2"/>
  <c r="M46" i="2"/>
  <c r="J13" i="2"/>
  <c r="J52" i="2"/>
  <c r="J46" i="2"/>
  <c r="O46" i="2"/>
  <c r="L46" i="2"/>
  <c r="K46" i="2"/>
  <c r="L67" i="2"/>
  <c r="L52" i="2"/>
  <c r="K52" i="2"/>
  <c r="P58" i="2"/>
  <c r="P64" i="2"/>
  <c r="D71" i="2"/>
  <c r="F76" i="2"/>
  <c r="G76" i="2" s="1"/>
  <c r="I13" i="2"/>
  <c r="E13" i="2"/>
  <c r="F13" i="2"/>
  <c r="I52" i="2"/>
  <c r="H76" i="2" l="1"/>
  <c r="I76" i="2" s="1"/>
  <c r="J76" i="2" s="1"/>
  <c r="K76" i="2" s="1"/>
  <c r="L76" i="2" s="1"/>
  <c r="M76" i="2" s="1"/>
  <c r="N76" i="2" s="1"/>
  <c r="O76" i="2" s="1"/>
  <c r="P76" i="2" s="1"/>
</calcChain>
</file>

<file path=xl/sharedStrings.xml><?xml version="1.0" encoding="utf-8"?>
<sst xmlns="http://schemas.openxmlformats.org/spreadsheetml/2006/main" count="945" uniqueCount="422">
  <si>
    <t>PLANILHA ORÇAMENTÁRIA</t>
  </si>
  <si>
    <t>Obra:</t>
  </si>
  <si>
    <t>Casa Agostini (Casa da Cultura)</t>
  </si>
  <si>
    <t xml:space="preserve">Referencial de Preços: </t>
  </si>
  <si>
    <t>DER e SINAPI - (Não desonerado)</t>
  </si>
  <si>
    <t>Endereço:</t>
  </si>
  <si>
    <t xml:space="preserve"> Rua José Agostini, S/N, Centro, Fundão - ES</t>
  </si>
  <si>
    <t>Data Base:</t>
  </si>
  <si>
    <t>BDI  equipamentos:</t>
  </si>
  <si>
    <t>Leis Sociais:</t>
  </si>
  <si>
    <t>BDI:</t>
  </si>
  <si>
    <t>ITEM</t>
  </si>
  <si>
    <t>ORGÃO</t>
  </si>
  <si>
    <t>DESCRIÇÃO DOS SERVIÇOS</t>
  </si>
  <si>
    <t>UNID.</t>
  </si>
  <si>
    <t>PREÇO UNIT. (S/BDI)</t>
  </si>
  <si>
    <t>PREÇO UNIT. (C/BDI)</t>
  </si>
  <si>
    <t>QUANT.</t>
  </si>
  <si>
    <t>PREÇO TOTAL  (C/BDI)</t>
  </si>
  <si>
    <t>% / TOTAL</t>
  </si>
  <si>
    <t>SERVIÇOS PRELIMINARES</t>
  </si>
  <si>
    <t>DEMOLIÇÕES E RETIRADAS</t>
  </si>
  <si>
    <t>Demolição de piso revestido com cerâmica</t>
  </si>
  <si>
    <t>m²</t>
  </si>
  <si>
    <t>Demolição de piso de tábuas (palco)</t>
  </si>
  <si>
    <t>Demolição de revestimento com azulejos</t>
  </si>
  <si>
    <t>Retirada de revestimento antigo em reboco</t>
  </si>
  <si>
    <t>Demolição de alvenaria</t>
  </si>
  <si>
    <t>m³</t>
  </si>
  <si>
    <t>Demolição manual de concreto simples (EMOP 05.001.001)</t>
  </si>
  <si>
    <t>Demolição manual de concreto armado (EMOP 05.001.033)</t>
  </si>
  <si>
    <t>Retirada manual de blocos pré-moldados de concreto (Blokret), inclusive empilhamento para reaproveitamento</t>
  </si>
  <si>
    <t>Retirada de portas e janelas de madeira, inclusive batentes</t>
  </si>
  <si>
    <t>Demolição de piso cimentado, exclusive lastro de concreto</t>
  </si>
  <si>
    <t>Retirada de aparelhos sanitários</t>
  </si>
  <si>
    <t>und</t>
  </si>
  <si>
    <t>Retirada de grades, gradis, alambrados, cercas e portões</t>
  </si>
  <si>
    <t>Retirada de bancada de pia</t>
  </si>
  <si>
    <t>Retirada de tanque de cimento</t>
  </si>
  <si>
    <t>Retirada de caixa d'água de fibrocimento, inclusive tubulação de ligação</t>
  </si>
  <si>
    <t>Demolição de forro de madeira, sem reaproveitamento</t>
  </si>
  <si>
    <t>Retirada de poste de aço de 4 a 6 m</t>
  </si>
  <si>
    <t>Retirada de divisórias com reaproveitamento</t>
  </si>
  <si>
    <t>Retirada de pontos elétricos (luminárias, interruptores e tomadas)</t>
  </si>
  <si>
    <t>Lixamento de parede com pintura antiga PVA para recebimento de nova camada de tinta</t>
  </si>
  <si>
    <t>Remoção de telhas cerâmica, tipo francesa, inclusive cumeeira</t>
  </si>
  <si>
    <t>Retirada de torneiras e registros</t>
  </si>
  <si>
    <t>Retirada de estrutura em madeira do telhado ( a ser autorizada pelo fiscal)</t>
  </si>
  <si>
    <t>Sub-total</t>
  </si>
  <si>
    <t>INSTALAÇÃO DO CANTEIRO DE OBRAS</t>
  </si>
  <si>
    <t>TAPUMES, BARRACÕES E COBERTURAS</t>
  </si>
  <si>
    <t>Placa de obra nas dimensões de 2.0 x 4.0 m, padrão IOPES</t>
  </si>
  <si>
    <t>Locação de andaime metálico para fachada - tipo torre (aluguel mensal)</t>
  </si>
  <si>
    <t>m</t>
  </si>
  <si>
    <t>Tapume Telha Metálica Ondulada em aço galvalume 0,50mm Branca h=2,20m, incl. montagem estr. mad. 8"x8", c/adesivo "IOPES" 60x60cm a cada 10m, incl. faixas pint. esmalte sint. cores azul c/ h=30cm e rosa c/ h=10cm (Reaproveitamento 2x)</t>
  </si>
  <si>
    <t>Unidade de sanitário e vestiário p/ até 20 func. área de 18.15m², paredes de chapa compens. 12mm e pontalete 8x8cm, piso cimentado, cobert. telha fibroc. 6mm, incl. instalação de luz e cx. de inspeção, conf. projeto (1 utilização)</t>
  </si>
  <si>
    <t>unid</t>
  </si>
  <si>
    <t>Galpão para serraria e carpintaria área 12.00m², em peça de madeira 8x8cm e contraventamento de 5x7cm, cobertura de telha de fibroc. de 6mm, inclusive ponto e cabo de alimentação da máquina, conf. projeto (1 utilização)</t>
  </si>
  <si>
    <t>MOVIMENTO DE TERRA</t>
  </si>
  <si>
    <t>ESCAVAÇÕES</t>
  </si>
  <si>
    <t>Escavação manual em material de 1a. categoria, até 1.50 m de profundidade</t>
  </si>
  <si>
    <t>Apiloamento do fundo de vala com maço de 30 a 60kg</t>
  </si>
  <si>
    <t>REATERRO E COMPACTAÇÃO</t>
  </si>
  <si>
    <t>Reaterro apiloado de cavas de fundação, em camadas de 20 cm</t>
  </si>
  <si>
    <t>Lastro de brita 3 e 4, apiloado manualmente</t>
  </si>
  <si>
    <t>Lastro de areia</t>
  </si>
  <si>
    <t>TRANSPORTES</t>
  </si>
  <si>
    <t>Índice de preço para remoção de entulho decorrente da execução de obras (Classe A CONAMA - NBR 10.004 - Classe II-B), incluindo aluguel da caçamba, carga, transporte e descarga em área licenciada</t>
  </si>
  <si>
    <t>ESTRUTURAS</t>
  </si>
  <si>
    <t>INFRA-ESTRUTURA (FUNDAÇÃO)</t>
  </si>
  <si>
    <t>Fornecimento, preparo e aplicação de concreto Fck = 30 MPa (com brita 1 e 2) - (5% de perdas já incluído no custo)</t>
  </si>
  <si>
    <t>Fornecimento, preparo e aplicação de concreto magro com consumo mínimo de cimento de 250 kg/m³ (brita 1 e 2) - (5% de perdas já incluído no custo)</t>
  </si>
  <si>
    <t>Fornecimento, preparo e aplicação de concreto Fck=25 MPa (brita 1 e 2) - (5% de perdas já incluído no custo)</t>
  </si>
  <si>
    <t>Fornecimento, dobragem e colocação em fôrma, de armadura CA-50 A média, diâmetro de 6.3 a 10.0 mm</t>
  </si>
  <si>
    <t>kg</t>
  </si>
  <si>
    <t>Fornecimento, dobragem e colocação em fôrma, de armadura CA-50 A grossa diâmetro de 12.5 a 25.0 mm (1/2 a 1")</t>
  </si>
  <si>
    <t>Fornecimento, dobragem e colocação em fôrma, de armadura CA-60 B fina, diâmetro de 4.0 a 7.0mm</t>
  </si>
  <si>
    <t>Fôrma de tábua de madeira de 2.5x30.0cm, levando-se em conta utilização 3 vezes (incluindo o material, corte, montagem, escoramento e desforma)</t>
  </si>
  <si>
    <t>PAREDES E PAINÉIS</t>
  </si>
  <si>
    <t>PLACAS E PAINÉIS DIVISÓRIOS</t>
  </si>
  <si>
    <t>Sinapi</t>
  </si>
  <si>
    <t>PAREDE COM PLACAS DE GESSO ACARTONADO (DRYWALL), PARA USO INTERNO, COM DUAS FACES SIMPLES E ESTRUTURA METÁLICA COM GUIAS SIMPLES, SEM VÃOS.</t>
  </si>
  <si>
    <t>C005</t>
  </si>
  <si>
    <t>Parede com placas de gesso acartonado (drywall Knauf), para uso interno de uso umido, com duas daces simples e estrutura metálica com guias simples.</t>
  </si>
  <si>
    <t>C055</t>
  </si>
  <si>
    <t>ESQUADRIAS DE MADEIRA</t>
  </si>
  <si>
    <t>MARCOS E ALIZARES</t>
  </si>
  <si>
    <t>Marco de madeira de lei tipo Paraju ou equivalente com 15x3 cm de batente, nas dimensões de 0.60 x 2.10 m</t>
  </si>
  <si>
    <t>Marco de madeira de lei tipo Paraju ou equivalente com 15x3 cm de batente, nas dimensões de 0.70 x 2.10 m</t>
  </si>
  <si>
    <t>Marco de madeira de lei tipo Paraju ou equivalente com 15x3 cm de batente, nas dimensões de 0.80 x 2.10 m</t>
  </si>
  <si>
    <t>Marco de madeira de lei tipo Paraju ou equivalente com 15 x 3 cm de batente (para as portas maiores que 0,9m de largura e/ou 2,1m de altura)</t>
  </si>
  <si>
    <t>PORTAS</t>
  </si>
  <si>
    <t xml:space="preserve">Porta em madeira de lei tipo angelim pedra ou quiv.c/enchimento em madeira 1a.qualidade esp. 30mm p/ pintura, inclusive alizares, dobradiças e fechadura externa em latão cromado LaFonte ou equiv., exclusive marco, nas dim.: </t>
  </si>
  <si>
    <t>0.60 x 2.10 m</t>
  </si>
  <si>
    <t>0.70 x 2.10 m</t>
  </si>
  <si>
    <t>0.80 x 2.10 m</t>
  </si>
  <si>
    <t>C002</t>
  </si>
  <si>
    <t>C003</t>
  </si>
  <si>
    <t>REVISÕES E REPAROS</t>
  </si>
  <si>
    <t>C004</t>
  </si>
  <si>
    <t>Reparo em esquadria de madeira inclusive emassamento, lixamento da superfície e retirada e recolocação no local. Exclusive verniz</t>
  </si>
  <si>
    <t>ESQUADRIAS METÁLICAS</t>
  </si>
  <si>
    <t>GRADES E PORTÕES</t>
  </si>
  <si>
    <t>Portão de ferro de abrir em barra chata, inclusive chumbamento</t>
  </si>
  <si>
    <t>Grade de ferro em barra chata, inclusive chumbamento</t>
  </si>
  <si>
    <t>Porta de abrir tipo veneziana em alumínio anodizado, linha 25, completa, incl. puxador com tranca, caixilho, alizar e contramarco</t>
  </si>
  <si>
    <t>VIDROS E ESPELHOS</t>
  </si>
  <si>
    <t>VIDROS PARA ESQUADRIAS</t>
  </si>
  <si>
    <t>Vidro plano transparente liso, com 4 mm de espessura</t>
  </si>
  <si>
    <t>C006</t>
  </si>
  <si>
    <t>Porta de abrir em vidro temperado translúcido 10mm 1 folha, inclusive puxador de inox tubular, fechadura simples e demais ferragens nas dim. 0.9 x 1.95m</t>
  </si>
  <si>
    <t>C007</t>
  </si>
  <si>
    <t>Porta de abrir em vidro temperado translúcido 10mm 2 folhas, inclusive puxador de inox tubular, fechadura simples e demais ferragens nas dim. 1 x 2,42m</t>
  </si>
  <si>
    <t>C008</t>
  </si>
  <si>
    <t>Porta de abrir em vidro temperado translúcido 10mm 1 folha, inclusive puxador de inox tubular, fechadura simples e demais ferragens nas dim. 0.9 x 2.425m</t>
  </si>
  <si>
    <t>ESPELHOS</t>
  </si>
  <si>
    <t>Espelho para banheiros espessura 4 mm, incluindo chapa compensada 10 mm, moldura de alumínio em perfil L 3/4", fixado com parafusos cromados</t>
  </si>
  <si>
    <t>COBERTURA</t>
  </si>
  <si>
    <t>ESTRUTURA PARA TELHADO</t>
  </si>
  <si>
    <t>Estrutura de madeira de lei Paraju ou equivalente para telhado de telha cerâmica tipo francesa, com pontaletes, terças, caibros e ripas, inclusive tratamento com cupinicida, exclusive telhas</t>
  </si>
  <si>
    <t>TELHADO</t>
  </si>
  <si>
    <t>Cobertura nova de telhas cerâmicas tipo capa e canal inclusive cumeeiras (telhas compradas na fábrica, posto obra)</t>
  </si>
  <si>
    <t>RUFOS E CALHAS</t>
  </si>
  <si>
    <t>Calha em chapa galvanizada com largura de 40 cm</t>
  </si>
  <si>
    <t>Tratamento em estrutura de madeira com cupinicida</t>
  </si>
  <si>
    <t>IMPERMEABILIZAÇÃO</t>
  </si>
  <si>
    <t>Impermeabilização com argamassa de igol 2 - marca de referência Sika</t>
  </si>
  <si>
    <t>TETOS E FORROS</t>
  </si>
  <si>
    <t>Reboco tipo paulista de argamassa de cimento, cal hidratada CH1 e areia lavada traço 1:0.5:6, espessura 25 mm</t>
  </si>
  <si>
    <t>REBAIXAMENTOS</t>
  </si>
  <si>
    <t>C035</t>
  </si>
  <si>
    <t>Forro em lambris de madeira paraju 1x10cm tipo macho e fêmea pregados sobre barrotes de madeira paraju aparelhada 5x5cm, exclusive verniz</t>
  </si>
  <si>
    <t>REVESTIMENTO DE PAREDES</t>
  </si>
  <si>
    <t>ACABAMENTOS</t>
  </si>
  <si>
    <t>REVESTIMENTO EMPREGANDO ARGAMASSA DE CIMENTO, CAL E AREIA</t>
  </si>
  <si>
    <t>PISOS INTERNOS E EXTERNOS</t>
  </si>
  <si>
    <t>LASTRO DE CONTRAPISO</t>
  </si>
  <si>
    <t>Regularização de base p/ revestimento cerâmico, com argamassa de cimento e areia no traço 1:5, espessura 3cm</t>
  </si>
  <si>
    <t>Piso argamassa alta resistência tipo granilite ou equiv de qualidade comprovada, esp de 10mm, com juntas plástica em quadros de 1m, na cor natural, com acabamento polido mecanizado, inclusive regularização e=3.0cm</t>
  </si>
  <si>
    <t>Porcelanato polido, acabamento acetinado, dim. 60x60cm, ref. de cor CIMENTO CINZA BOLD Potobello/equiv, utilizando dupla colagem de argamassa colante para porcelanato tipo ACIII e rejunte 1mm para porcelanato</t>
  </si>
  <si>
    <t>DEGRAUS, RODAPÉS, SOLEIRAS E PEITORIS</t>
  </si>
  <si>
    <t>Rodapé de madeira de lei 7.0 x 1.5 cm, fixado com parafuso e bucha plástica n° 7 (ambientes secos)</t>
  </si>
  <si>
    <t>Soleira de granito esp. 2 cm e largura de 15 cm</t>
  </si>
  <si>
    <t>Rodapé de argamassa de alta resistência tipo granilite ou equivalente de qualidade comprovada, altura de 10 cm e espessura de 10 mm, com cantos boleados, executado com cimento e granitina grana N.1, inclusive polimento</t>
  </si>
  <si>
    <t>C009</t>
  </si>
  <si>
    <t>Chapim em granito cinza polido, e=2mm (c/pingadeira)</t>
  </si>
  <si>
    <t>Piso em granito aplicado em calçadas ou pisos externos. (Degrau)</t>
  </si>
  <si>
    <t>C010</t>
  </si>
  <si>
    <t>Rodaforro em perfil de madeira trabalhada 10x2cm, fixado parafuso e bucha plástica nº 8</t>
  </si>
  <si>
    <t>Enceramento de piso argamassa de alta resistência tipo granilite  para fins de impermeabilização</t>
  </si>
  <si>
    <t>Recuperação do piso de madeira, inclusive retirada das peças, raspagem, calafetação, enceramento e substituição de peças defeituosas</t>
  </si>
  <si>
    <t>INSTALAÇÕES HIDRO-SANITÁRIAS</t>
  </si>
  <si>
    <t>SUMIDOUROS, FOSSAS SÉPTICAS E FILTROS ANAERÓBIOS</t>
  </si>
  <si>
    <t>Fossa séptica de anéis pré-moldados de concreto, diâmetro 1.20 m, altura útil de 1.70m, completa, incluindo tampa c/visita de 60cm, concreto p/fundo esp.10 cm, e tubo para ligação ao filtro</t>
  </si>
  <si>
    <t>Filtro anaeróbio de anéis pré-moldados de concreto, diâmetro de 1.20m, altura útil de 1.80m, completo, incl. tampa c/visita de 60 cm, concreto p/fundo esp.10cm e tubulação de saída de esgoto</t>
  </si>
  <si>
    <t>PONTOS HIDRO-SANITÁRIOS</t>
  </si>
  <si>
    <t>Ponto de água fria (lavatório, tanque, pia de cozinha, etc...)</t>
  </si>
  <si>
    <t>pt</t>
  </si>
  <si>
    <t>Ponto de torneira de jardim (para praças)</t>
  </si>
  <si>
    <t>Ponto para esgoto primário (vaso sanitário)</t>
  </si>
  <si>
    <t>Ponto para esgoto secundário (pia, lavatório, mictório, tanque, bidê, etc...)</t>
  </si>
  <si>
    <t>Ponto para caixa sifonada, inclusive caixa sifonada pvc 150x150x50mm com grelha em aço inox</t>
  </si>
  <si>
    <t>Ponto para ralo sifonado, inclusive ralo sifonado 100 x 40 mm c/ grelha em aço inox</t>
  </si>
  <si>
    <t>TUBULAÇÃO DE LIGAÇÃO DE CAIXAS</t>
  </si>
  <si>
    <t>Tubos de concreto simples C1, diâmetro 300 mm, com rejuntamento de argamassa de cimento, cal hidratada e areia no traço 1:2:6, incluindo escavação e berço, conforme normas e especificações.</t>
  </si>
  <si>
    <t>CAIXAS EMPREGANDO ARGAMASSA DE CIMENTO, CAL E AREIA</t>
  </si>
  <si>
    <t>Caixas de inspeção de alv. blocos concreto 9x19x39cm, dim, 60x60cm e Hmáx = 1m, com tampa de conc. esp. 5cm, lastro de conc. esp. 10cm, revest intern. c/ chapisco e reboco impermeabilizado, incl. escavação, reaterro e enchimento</t>
  </si>
  <si>
    <t>Caixa de areia de alvenaria de blocos de concreto 9x19x39cm, dim. 60x60cm e Hmáx=1m, c/ tampa em concreto esp. 5cm, lastro concreto esp. 10cm, revestida intern. c/ chapisco e reboco impermeabilizante, incl. escavação e reaterro</t>
  </si>
  <si>
    <t>Caixa sifonada especial de alv. bloco conc.9x19x39cm, dim 60x60cm e Hmáx=1m, c/ tampa em concreto esp.5cm, lastro conc.esp.10cm, revest. intern. c/chap. e reb. impermeab. escav, reaterro e curva curta c/ visita e plug em pvc 100mm</t>
  </si>
  <si>
    <t>Caixa de gordura de alv. bloco concreto 9x19x39cm, dim.60x60cm e Hmáx=1m, com tampa em concreto esp.5cm, lastro concreto esp.10cm, revestida intern. c/ chapisco e reboco impermeab, escavação, reaterro e parede interna em concreto</t>
  </si>
  <si>
    <t>Caixa retentora de matéria sólida de alv. bloco conc.9x19x39cm, dim 60x60cm e Hmáx=1m, c/ tampa conc. esp.5cm, lastro conc. esp.10cm, revest. internamente c/ chap, reb. impermeab., escavação, reaterro e parede int. em concreto</t>
  </si>
  <si>
    <t>REDE DE ÁGUA FRIA - TUBOS SOLDÁVEIS DE PVC</t>
  </si>
  <si>
    <t>Tubo de PVC rígido soldável marrom, diâm. 25mm (3/4"), inclusive conexões</t>
  </si>
  <si>
    <t>Tubo de PVC rigido soldável marrom, diâm. 32mm (1"), inclusive conexões</t>
  </si>
  <si>
    <t>Tubo de PVC rígido soldável marrom, diâm. 40mm (11/4"), inclusive conexões</t>
  </si>
  <si>
    <t>Tubo de PVC rígido soldável marrom, diâm. 50mm (11/2"), inclusive conexões</t>
  </si>
  <si>
    <t>REDE DE ÁGUA FRIA - CONEXÕES SOLDÁVEIS DE PVC</t>
  </si>
  <si>
    <t>Adaptador de PVC soldável com flanges livres para caixa d'água, diâmetro 40mm (1 1/4")</t>
  </si>
  <si>
    <t>Adaptador de PVC soldável com flanges livres para caixa d'água, diâmetro 50mm (1 1/2")</t>
  </si>
  <si>
    <t>Adaptador de PVC com flanges livres para caixa d'água de 25mmx3/4"</t>
  </si>
  <si>
    <t>REDE DE ESGOTO - TUBOS DE PVC</t>
  </si>
  <si>
    <t>Tubo de PVC rígido soldável branco, para esgoto, diâmetro 40mm (1 1/2"), inclusive conexões</t>
  </si>
  <si>
    <t>Tubo de PVC rígido soldável branco, para esgoto, diâmetro 50mm (2"), inclusive conexões</t>
  </si>
  <si>
    <t>Tubo de PVC rígido soldável branco, para esgoto, diâmetro 75mm (3"), inclusive conexões</t>
  </si>
  <si>
    <t>Tubo de PVC rígido soldável branco, para esgoto, diâmetro 100mm (4"), inclusive conexões</t>
  </si>
  <si>
    <t>REDE DE PLUVIAL - TUBOS DE PVC</t>
  </si>
  <si>
    <t>Tubo de PVC rígido soldável branco, para esgoto, diâmetro 150mm (6"), inclusive conexões</t>
  </si>
  <si>
    <t>CAIXAS DE PVC / EQUIPAMENTOS</t>
  </si>
  <si>
    <t>Sifão em PVC para pia de cozinha ou lavatório 1x11/2"</t>
  </si>
  <si>
    <t>Sifão em PVC para tanque 2"</t>
  </si>
  <si>
    <t>Caixa sifonada em PVC, diâm. 150mm, com grelha e porta grelha quadrados, em aço inox</t>
  </si>
  <si>
    <t>Caixa seca em PVC, diâm. 100mm, com grelha e porta grelha quadrados, em aço inox</t>
  </si>
  <si>
    <t xml:space="preserve">Engate flexível de PVC para lavatório </t>
  </si>
  <si>
    <t>Torneira de bóia de PVC, diâm. 3/4" (20mm)</t>
  </si>
  <si>
    <t>INSTALAÇÕES ELÉTRICAS</t>
  </si>
  <si>
    <t>QUADRO DE DISTRIBUIÇÃO</t>
  </si>
  <si>
    <t>Quadro de distribuição de energia, de embutir, com 12 divisões modulares com barramento</t>
  </si>
  <si>
    <t>Quadro de distribuição de energia, de embutir, com 24 divisões modulares, com barramento</t>
  </si>
  <si>
    <t>Quadro distrib. energia, embutido ou semi embutido, capac. p/ 34 disj. DIN, c/barram trif. 150A barra. neutro e terra, fab. em chapa de aço 12 USG com porta, espelho, trinco com fechad ch yale, Ref. QDETG II-34DIN-CEMAR ou equiv.</t>
  </si>
  <si>
    <t>Quadro distrib. energia, embutido ou semi embutido, capac. p/ 56 disj. DIN, c/barram trif. 225A barra. neutro e terra, fab. em chapa de aço 12 USG com porta, espelho, trinco com fechad ch</t>
  </si>
  <si>
    <t>CAIXAS DE PASSAGEM</t>
  </si>
  <si>
    <t>Caixa de passagem de alvenaria de blocos de concreto 9x19x39cm, dimensões de 30x30x50cm, com revestimento interno em chapisco e reboco, tampa de concreto esp.5cm e lastro de brita 5 cm</t>
  </si>
  <si>
    <t>Caixa de embutir marca de referência Tigreflex, 4x2"</t>
  </si>
  <si>
    <t>Caixa de passagem 300x300x120mm, chapa 18, com tampa parafusada</t>
  </si>
  <si>
    <t>Caixa de passagem 400x400x120mm, chapa 18, com tampa parafusada</t>
  </si>
  <si>
    <t>INSTALAÇÕES APARENTES</t>
  </si>
  <si>
    <t>Perfilado perfurado em chapa de aço galvanizado 38x38mm, chapa nº 16</t>
  </si>
  <si>
    <t>Braçadeira galvanizada tipo "D" tamanhos variados</t>
  </si>
  <si>
    <t>Caixa de ligação de alumínio silício, tipo CONDULETES, no formato T, inclusive tampa, diâmetro 3/4"</t>
  </si>
  <si>
    <t>Caixa de ligação de alumínio silício, tipo CONDULETES, no formato LR, inclusive tampa, diâmetro 3/4"</t>
  </si>
  <si>
    <t>Caixa de ligação de alumínio silício, tipo CONDULETES, no formato X, inclusive tampa, diâmetro 3/4"</t>
  </si>
  <si>
    <t>Caixa de ligação de alumínio silício, tipo CONDULETES, formatos variados, inclusive tampa, diâmetro 3/4"</t>
  </si>
  <si>
    <t>ELETRODUTOS E CONEXÕES</t>
  </si>
  <si>
    <t>Eletroduto de PVC rígido roscável, diâm. 3/4" (25mm), inclusive conexões</t>
  </si>
  <si>
    <t>Eletroduto de PVC rígido roscável, diâm. 1" (32mm), inclusive conexões</t>
  </si>
  <si>
    <t>Eletroduto de PVC rígido roscável, diâm. 2" (60mm), inclusive conexões</t>
  </si>
  <si>
    <t>Eletroduto PEAD, cor preta, diam. 2", marca ref. Kanaflex ou equivalente</t>
  </si>
  <si>
    <t>CHAVES E DISJUNTORES</t>
  </si>
  <si>
    <t>Mini-Disjuntor bipolar 16 A, curva C - 5KA 220/127VCA (NBR IEC 60947-2), Ref. Siemens, GE, Schneider ou equivalente</t>
  </si>
  <si>
    <t>Mini-Disjuntor tripolar 20 A, curva C - 5KA 220/127VCA (NBR IEC 60947-2), Ref. Siemens, GE, Schneider ou equivalente</t>
  </si>
  <si>
    <t>Mini-Disjuntor tripolar 25 A, curva C - 5KA 220/127VCA (NBR IEC 60947-2), Ref. Siemens, GE, Schneider ou equivalente</t>
  </si>
  <si>
    <t>Mini-Disjuntor tripolar 32 A, curva C - 5KA 220/127VCA (NBR IEC 60947-2), Ref. Siemens, GE, Schneider ou equivalenteDisjuntor tripolar 32 A - Norma DIN</t>
  </si>
  <si>
    <t>Mini-Disjuntor tripolar 80 A, curva C - 15KA 240VCA (NBR IEC 60947-2), Ref. Siemens, GE, Schneider ou equivalente</t>
  </si>
  <si>
    <t>Dispositivo de proteção contra surto (DPS) bipolar, tensão nominal máxima 275VCA, corente de surto máxima 40KA.</t>
  </si>
  <si>
    <t>Mini-Disjuntor monopolar 10 A, curva C - 5KA 220/127VCA (NBR IEC 60947-2), Ref. Siemens, GE, Schneider ou equivalente</t>
  </si>
  <si>
    <t>Interruptor Diferencial DR 25A, 30mA, 2 módulos</t>
  </si>
  <si>
    <t>FIOS E CABOS</t>
  </si>
  <si>
    <t>Fio de cobre termoplástico, com isolamento para 750V, seção de 2.5 mm²</t>
  </si>
  <si>
    <t>Fio ou cabo de cobre termoplástico, com isolamento para 750V, seção de 4.0 mm2</t>
  </si>
  <si>
    <t>Fio ou cabo de cobre termoplástico, com isolamento para 1000V, seção de 6.0 mm²</t>
  </si>
  <si>
    <t>Fio ou cabo de cobre termoplástico, com isolamento para 1000V, seção de 10.0 mm²</t>
  </si>
  <si>
    <t>Fio ou cabo de cobre termoplástico, com isolamento para 0.6/1000V - 70º, seção de 16.0 mm²</t>
  </si>
  <si>
    <t>Cabo de cobre termoplástico, com isolamento para 1000V, seção de 35.0 mm²</t>
  </si>
  <si>
    <t>ABERTURA E FECHAMENTO DE RASGOS (inclusive preparo e aplicação de argamassa)</t>
  </si>
  <si>
    <t>Abertura e fechamento de rasgos em alvenaria, para passagem de eletrodutos diâm. 1/2" a 1"</t>
  </si>
  <si>
    <t>Abertura e fechamento de rasgos em alvenaria, para passagem de eletroduto diâm. 1 1/4"a 2"</t>
  </si>
  <si>
    <t>PADRAO DE ENTRADA DE ENERGIA - NORTEC-01 - ESCELSA</t>
  </si>
  <si>
    <t>Padrão de entrada de energia elétrica, trifásico, entrada subterrânea, a 4 fios, carga instalada de 47001 até 57000W, instalada em muro</t>
  </si>
  <si>
    <t>TERMINAIS, CONECTORES E ABRAÇADEIRAS</t>
  </si>
  <si>
    <t>Conector split bolt para cabo de 35.0 mm2</t>
  </si>
  <si>
    <t>OUTRAS INSTALAÇÕES</t>
  </si>
  <si>
    <t>INSTALAÇÃO DE TELEFONE</t>
  </si>
  <si>
    <t>Caixa de telefone em chapa de aço padrão TELEBRAS do tipo CIE-4 600x600x120 mm</t>
  </si>
  <si>
    <t>Cabo telefônico CI, diâmetro do condutor 50mm, 30 pares</t>
  </si>
  <si>
    <t>C031</t>
  </si>
  <si>
    <t>Cabo telefônico CTP-APL-G-40-10</t>
  </si>
  <si>
    <t>C032</t>
  </si>
  <si>
    <t>Bloco terminal 10 pares tipo BLI-10</t>
  </si>
  <si>
    <t>INSTALAÇÃO DE PÁRA-RAIO</t>
  </si>
  <si>
    <t>Haste de terra tipo COPPERWELD - 5/8" x 2.40m</t>
  </si>
  <si>
    <t>Kit completo para solda Exotérmica (Molde HCL 5/8" Ref: TEL905611 / Cartucho n° 115 Ref: TEL 909115 / Alicate Z 201 Ref: TEL 998201), marca de referência Termotécnica ou equivalente</t>
  </si>
  <si>
    <t>Caixa de inspeção em PVC, diâmetro 300 mm, ref TEL-552, marca de referência Termotécnica ou equivalente, inclusive escavação e reaterro</t>
  </si>
  <si>
    <t>Cabo de cobre nú 35mm2, ref. TEL 5735, marca de referência Termotécnica ou equivalente</t>
  </si>
  <si>
    <t>Presilha de latão ref. 744, inclusive parafuso fenda DN 4,2x32mm e bucha nylon DN 6mm e vedação dos furos com poliuretano ref. 5905, marca de ref. Termotécnica ou equivalente</t>
  </si>
  <si>
    <t>Caixa de equalização de potenciais para uso interno e externo com nove (9) terminais para aterramento (BEP), em aço, com flange inferior e vedação na porta, ref. TEL-903, marca de referência Termotécnica ou equivalente</t>
  </si>
  <si>
    <t>Barra chata em alumínio 7/8"x1/8" (70mm²), com furos diâmetro 7 mm ref. TEL-771, marca de referência Termotécnica ou equivalente</t>
  </si>
  <si>
    <t>Cabo de cobre nú 50 mm2, ref. TEL-5750, marca de referência Termotécnica ou equivalente, inclusive abertura e fechamento de vala para cabo dimensões 50x20cm</t>
  </si>
  <si>
    <t>INSTALAÇÃO DE INCÊNDIO</t>
  </si>
  <si>
    <t>Extintor de incêndio de água pressurizada 10L, inclusive suporte para fixação e EXCLUSIVE placa sinalizadora em PVC Fotoluminescente</t>
  </si>
  <si>
    <t>Extintor de incêndio portátil de pó químico ABC com capacidade 2A-20B:C (6 kg), inclusive suporte para fixação, EXCLUSIVE placa sinalizadora em PVC fotoluminescente</t>
  </si>
  <si>
    <t>Ponto para seta indicativa de saída, incl. seta em acrílico, com fonte alimentadora própria que assegure um funcionamento mínimo de 1h, para quando ocorrer falta de energia elétrica na rede pública, conforme projeto</t>
  </si>
  <si>
    <t>Placa de sinalização de segurança CODIGO 14 - 315/158(NBR 13.434); CÓDIGO S3(NT 14/2010-ES) ("SAIDA DE EMERGÊNCIA" - seta vertical)</t>
  </si>
  <si>
    <t>Placa sinalizadora de extintor de incêndio em PVC fotoluminescente</t>
  </si>
  <si>
    <t>Ponto para iluminação de emergência completo, inclusive bloco autônomo de iluminação 2x9W com tomada universal</t>
  </si>
  <si>
    <t>INSTALAÇÃO DE REDE LÓGICA</t>
  </si>
  <si>
    <t>C022</t>
  </si>
  <si>
    <t>Rack de parede padrão 19", fechado de 12(U), inclusive patch panel 24 portas e calha com tomadas</t>
  </si>
  <si>
    <t>Fornecimento e instalação de Cabo de rede par trançado 4 pares Categoria 5e</t>
  </si>
  <si>
    <t>Espelho 4" x 2" com conector RJ 45 fêmea CAT. 5e</t>
  </si>
  <si>
    <t>Caixa de ligação de alumínio silício, tipo CONDULETES, sem rosca, no formato T, inclusive tampa com vedação, diâmetro 3/4"</t>
  </si>
  <si>
    <t>APARELHOS HIDRO-SANITÁRIOS</t>
  </si>
  <si>
    <t>LOUÇAS</t>
  </si>
  <si>
    <t>Lavatório de louça branca, padrão popular, marcas de referência Deca, Celite ou Ideal Standard, inclusive acessórios em PVC, exceto torneira</t>
  </si>
  <si>
    <t>Bacia sifonada de louça branca com caixa acoplada, inclusive acessórios</t>
  </si>
  <si>
    <t>Cuba louça branca oval, de embutir, Mod. L37, marca de ref. Deca incl. válvula e sifão, exclusive torneira.</t>
  </si>
  <si>
    <t>BANCADAS</t>
  </si>
  <si>
    <t>Bancada de granito com espessura de 2 cm</t>
  </si>
  <si>
    <t>TORNEIRAS, REGISTROS, VÁLVULAS E METAIS</t>
  </si>
  <si>
    <t>Torneira pressão cromada diâm. 1/2" para lavatório, marcas de referência Fabrimar, Deca ou Docol</t>
  </si>
  <si>
    <t>Torneira para jardim de 3/4" marcas de referência Fabrimar, Deca ou Docol</t>
  </si>
  <si>
    <t>Torneira pressão cromada, diam. 1/2" para tanque, marcas de referência Fabrimar, Deca ou Docol</t>
  </si>
  <si>
    <t>Torneira pressão cromada diam. 1/2" para pia, marcas de referência Fabrimar, Deca ou Docol</t>
  </si>
  <si>
    <t>Registro de gaveta bruto diam. 20mm (3/4")</t>
  </si>
  <si>
    <t>Registro de gaveta bruto diam. 32mm (11/4")</t>
  </si>
  <si>
    <t>Registro de gaveta bruto diam. 40mm (11/2")</t>
  </si>
  <si>
    <t>OUTROS APARELHOS</t>
  </si>
  <si>
    <t>Bebedouro de aço inox, marcas de referência Fisher, Metalpress ou Mekal, inclusive válvula, sifão cromado e torneiras, exclusive alvenaria, dim. 0.45x2.75 m, conforme detalhe em projeto</t>
  </si>
  <si>
    <t>Cuba de aço inox n° 1(dim.460x300x150)mm, marcas de referência Franke, Strake, tramontina, inclusive válvula de metal 31/2" e sifão cromado 1 x 1/2", excl. torneira</t>
  </si>
  <si>
    <t>Tanque simples de aço inox Fischer, mod. TQ1-S AISI 304, ou equivalente nas marcas Metalpress ou Mekal, inclusive válvula de metal 1 1/4" e sifão cromado 2", excl. torneira</t>
  </si>
  <si>
    <t>Filtro curto com vazão de 180 l/h, marca de referência Aqualar</t>
  </si>
  <si>
    <t>Reservatório de fibra de vidro 500l, inclusive peça de madeira 6x16cm para apoio, exclusive flanges e torneira de bóia</t>
  </si>
  <si>
    <t>C025</t>
  </si>
  <si>
    <t>Grelha Hemisférica (abacaxi), tamanhos variados em ferro fundido</t>
  </si>
  <si>
    <t>Saboneteira para sabão líquido/gel branco, marca de referência Artplas ou equivalente</t>
  </si>
  <si>
    <t>Papeleira para papel higiênico tipo dispenser 400m, marca de referência Artplas ou equivalente</t>
  </si>
  <si>
    <t>Porta papel toalha interfolha, referência de marca Artplas ou equivalente</t>
  </si>
  <si>
    <t>APARELHOS ELÉTRICOS</t>
  </si>
  <si>
    <t>LUMINÁRIAS</t>
  </si>
  <si>
    <t>C027</t>
  </si>
  <si>
    <t>Luminária tipo SPOT corpo em alumínio repuxado facho luminoso orientável modelo SR08-S1PAR20 da Lumidec para lâmpada halógena PAR20 50W/127V, E 27 da Philips ou equivalente.</t>
  </si>
  <si>
    <t>C028</t>
  </si>
  <si>
    <t xml:space="preserve">Luminária de led para iluminação pública, de 33 w até 50 w – fornecimento e instalação. </t>
  </si>
  <si>
    <t xml:space="preserve">Luminária arandela tipo tartaruga, com grade, de sobrepor, com 1 lâmpada fluorescente de 15 w, sem reator - fornecimento e instalação. </t>
  </si>
  <si>
    <t>C042</t>
  </si>
  <si>
    <t>Luminária p/ quatro lâmpadas fluorescentes 20W, completa, c/ reatores duplos - 127V partida rápida e alto fator de potência, soquete antivibratório e lâmpada fluorescente 20W-127V</t>
  </si>
  <si>
    <t>INTERRUPTORES E TOMADAS</t>
  </si>
  <si>
    <t>Tomada padrão brasileiro linha branca, NBR 14136 3 polos 20A/250V, com placa 4x2"</t>
  </si>
  <si>
    <t>Interruptor de uma tecla simples 10A/250V, com placa 4x2"</t>
  </si>
  <si>
    <t>Interruptor de uma tecla paralelo 10A/250V, com placa 4x2"</t>
  </si>
  <si>
    <t>Interruptor de três teclas simples 10A/250V, c/ placa 4x2"</t>
  </si>
  <si>
    <t>Espelho para caixa estampada 4 x 2"</t>
  </si>
  <si>
    <t>POSTES</t>
  </si>
  <si>
    <t>VENTILADORES</t>
  </si>
  <si>
    <t>Ventilador de teto base madeira sem alojamento para luminária, ref. Tron ou equivalente, com comando de interruptor simples, sem dimer para regulagem de velocidade</t>
  </si>
  <si>
    <t>Ventilador de parede tipo tufão 60cm</t>
  </si>
  <si>
    <t>Instalação de sistema de ar condicionado tipo split, conforme especificação em projeto, inclusive fornecimento dos aparelhos de ar condicionado</t>
  </si>
  <si>
    <t>cj</t>
  </si>
  <si>
    <t>Fornecimento e instalação plataforma elevatória, com elevação total de 3,5m, conforme projeto</t>
  </si>
  <si>
    <t>Fornecimento e instalação de sistema de ventilação mecânica tipo ventokit 150mm</t>
  </si>
  <si>
    <t>PINTURA</t>
  </si>
  <si>
    <t>SOBRE PAREDES E FORROS</t>
  </si>
  <si>
    <t>Emassamento de paredes e forros, com duas demãos de massa à base de PVA, marcas de referência Suvinil, Coral ou Metalatex</t>
  </si>
  <si>
    <t>Pintura com tinta látex PVA, marcas de referência Suvinil, Coral ou Metalatex, inclusive selador em paredes e forros, a três demãos</t>
  </si>
  <si>
    <t>SOBRE CONCRETO OU BLOCOS CERÂMICOS APARENTES</t>
  </si>
  <si>
    <t>Pintura com tinta acrílica, marcas de referência Suvinil, Coral ou Metalatex, inclusive selador acrílico, sobre concreto ou blocos de concreto, a três demãos</t>
  </si>
  <si>
    <t>SOBRE MADEIRA</t>
  </si>
  <si>
    <t>Emassamento de esquadrias de madeira, com duas demãos de massa à base de óleo, marcas de referência Suvinil, Coral ou Metalatex</t>
  </si>
  <si>
    <t>Pintura com verniz brilhante, linha Premium, marcas de referência Suvinil, Coral ou Metalatex, em madeira, a três demãos</t>
  </si>
  <si>
    <t>Pintura com verniz filtro solar fosco, linha Premium, em madeira, a três demãos, marcas de referência Suvinil, Coral ou Metalatex</t>
  </si>
  <si>
    <t>SOBRE PISOS</t>
  </si>
  <si>
    <t>Pintura sobre pisos, marcas de referência Novacor, Coral ou Suvinil, a duas demãos, Linha Premium</t>
  </si>
  <si>
    <t>SERVIÇOS COMPLEMENTARES EXTERNOS</t>
  </si>
  <si>
    <t>PAVIMENTAÇÃO</t>
  </si>
  <si>
    <t>Passeio de cimentado camurçado com argamassa de cimento e areia no traço 1:3 esp. 1.5cm, e lastro de concreto com 8cm de espessura, inclusive preparo de caixa</t>
  </si>
  <si>
    <t>Canaleta no piso em concreto simples com dimensões internas de 20 x 10 cm e grelha em ferro diam. 1/2" a cada 3 cm fixados em cantoneira de 3/4" x 1/8" apoiada sobre requadro em cantoneira de 1" x 3/16"</t>
  </si>
  <si>
    <t>Fornecimento e assentamento de ladrilho hidráulico pastilhado, vermelho, dim. 20x20 cm, esp. 1.5cm, assentado com pasta de cimento colante, exclusive regularização e lastro</t>
  </si>
  <si>
    <t>Escada externa em metalon, inclusive pintura. Conforme especificações do projeto.</t>
  </si>
  <si>
    <t>PAISAGISMO</t>
  </si>
  <si>
    <t>Fornecimento e plantio de grama em placas tipo esmeralda, inclusive fornecimento de terra vegetal</t>
  </si>
  <si>
    <t>Fornecimento e plantio mudas de Areca Bambu de porte aproximado 300cm</t>
  </si>
  <si>
    <t>Fornecimento e plantio mudas de Buxinho de porte aproximado 40cm</t>
  </si>
  <si>
    <t>Fornecimento e plantio mudas de Azulzinha de porte aproximado 20cm, fornecidas em sacolas pequenas</t>
  </si>
  <si>
    <t>TRATAMENTO, CONSERVAÇÃO E LIMPEZA</t>
  </si>
  <si>
    <t>Limpeza geral da obra</t>
  </si>
  <si>
    <t>SERVIÇOS COMPLEMENTARES INTERNOS</t>
  </si>
  <si>
    <t>DIVERSOS INTERNOS</t>
  </si>
  <si>
    <t>Guarda corpo de tubo de ferro galvanizado, diâm. 3" e 2", h=0.8 m inclusive pintura a óleo ou esmalte</t>
  </si>
  <si>
    <t>Barra de apoio de ferro galvanizado, diâm. 3 cm, comprimento de 80 cm, para sanitário deficientes, inclusive pintura</t>
  </si>
  <si>
    <t>C029</t>
  </si>
  <si>
    <t>Comunicação visual, conforme projeto</t>
  </si>
  <si>
    <t>TOTAL GERAL</t>
  </si>
  <si>
    <t>CRONOGRAMA FÍSICO-FINANCEIRO</t>
  </si>
  <si>
    <t>CASA AGOSTINI (CASA DE CULTURA)</t>
  </si>
  <si>
    <t>End.:</t>
  </si>
  <si>
    <t>SERVIÇO</t>
  </si>
  <si>
    <t>VALORES DO ITEM</t>
  </si>
  <si>
    <t>PRAZO DE EXECUÇÃO</t>
  </si>
  <si>
    <t>R$</t>
  </si>
  <si>
    <t>%</t>
  </si>
  <si>
    <t>30 dias</t>
  </si>
  <si>
    <t>60 dias</t>
  </si>
  <si>
    <t>90 dias</t>
  </si>
  <si>
    <t>120 dias</t>
  </si>
  <si>
    <t>150 dias</t>
  </si>
  <si>
    <t>180 dias</t>
  </si>
  <si>
    <t xml:space="preserve"> </t>
  </si>
  <si>
    <t>VALOR DO SERVIÇO PREVISTOS NO MÊS</t>
  </si>
  <si>
    <t>PERCENTUAL</t>
  </si>
  <si>
    <t xml:space="preserve">VALOR DOS SERVIÇOS PREVISTOS ACUMULADOS </t>
  </si>
  <si>
    <t>PERCENTUAL ACUMULADO</t>
  </si>
  <si>
    <t>SINAPI</t>
  </si>
  <si>
    <t>MEMÓRIA DE CÁLCULO</t>
  </si>
  <si>
    <t>DESCRIÇÃO</t>
  </si>
  <si>
    <t>UNI.</t>
  </si>
  <si>
    <t>QUANT</t>
  </si>
  <si>
    <t>COMPR.</t>
  </si>
  <si>
    <t>LARG.</t>
  </si>
  <si>
    <t>ALTURA</t>
  </si>
  <si>
    <t>ÁREA</t>
  </si>
  <si>
    <t>VOL.</t>
  </si>
  <si>
    <t>TOTAL DO SERVIÇO</t>
  </si>
  <si>
    <t>iopes</t>
  </si>
  <si>
    <t>Qnt</t>
  </si>
  <si>
    <t>C (m)</t>
  </si>
  <si>
    <t>L (m)</t>
  </si>
  <si>
    <t>H (m)</t>
  </si>
  <si>
    <t>P (m)</t>
  </si>
  <si>
    <t>A (m2)</t>
  </si>
  <si>
    <t>V (m3)</t>
  </si>
  <si>
    <t>Escada Frontal (Existente)</t>
  </si>
  <si>
    <t>Degrau 1 e 2</t>
  </si>
  <si>
    <t>Degrau 3</t>
  </si>
  <si>
    <t>Degrau 4</t>
  </si>
  <si>
    <t>Patamar esquerdo</t>
  </si>
  <si>
    <t>Degrau 2</t>
  </si>
  <si>
    <t>Fundação (Rampa frontal)</t>
  </si>
  <si>
    <t>SR1, SR2, SR3, SR4, SR5, SR6, SR7, SR8, SR9, SR10, SR11, SR12</t>
  </si>
  <si>
    <t>Fundação (Escada Externa)</t>
  </si>
  <si>
    <t>Parede Sótão</t>
  </si>
  <si>
    <t>Escada Externa</t>
  </si>
  <si>
    <t>Degrau</t>
  </si>
  <si>
    <t>Patamar</t>
  </si>
  <si>
    <t>DER - ES</t>
  </si>
  <si>
    <t>Piso em granito aplicado em calçadas ou pisos externos. (Degrau conforme projeto)</t>
  </si>
  <si>
    <t>Forro em drywall, para ambientes comerciais, inclusive estrutura de fixação.</t>
  </si>
  <si>
    <t>Subcobertura com manta plástica revestida por película de alumíno, incluso transporte vertical. Af_07/2019</t>
  </si>
  <si>
    <t>Impermeabilização calhas, lajes descobertas, baldrames, paredes e jardineiras</t>
  </si>
  <si>
    <t>Parede com placas de gesso acartonado (drywall), para uso interno, com duas faces simples e estrutura metálica com guias simples, sem vãos.</t>
  </si>
  <si>
    <t>Instalação de isolamento com lã de rocha em paredes drywall.</t>
  </si>
  <si>
    <t>Revestimento cerâmico para paredes internas com placas tipo esmaltada extra de dimensões 33x45 cm aplicadas em ambientes de área menor que 5 m² na altura inteira das paredes.</t>
  </si>
  <si>
    <t>Caixa octogonal 3" x 3", pvc, instalada em laje</t>
  </si>
  <si>
    <t>Luminária tipo plafon redondo com vidro fosco, de sobrepor, com 2 lâmpadas fluorescentes de 15 w, sem reator - fornecimento e instalação. Af_02/2020</t>
  </si>
  <si>
    <t>Refletor em alumínio, de suporte e alça, com  lâmpada vapor de mercúrio de 250 w, com reator alto fator de potência - fornecimento e instalação.</t>
  </si>
  <si>
    <t>Poste decorativo para jardim em aço tubular, h = *2,5* m, sem luminária fornecimento e instalação. Af_11/2019</t>
  </si>
  <si>
    <t>Porta em madeira de lei tipo angelim pedra ou equiv. c/enchimento em madeira 1a.qualidade esp. 30mm p/ pintura, incl. fechadura tipo "livre/ocupado" em latão cromado Lafonte ou equiv. e ferragens p/ fixação em granito, excl. marco, nas dimensões: 0.60 x 1.60 m</t>
  </si>
  <si>
    <t>Corrimão de tubo de ferro galvanizado diâmetro 3" com chumbadores a cada 1.50m, inclusive pintura a óleo ou esmalte</t>
  </si>
  <si>
    <t>210 dias</t>
  </si>
  <si>
    <t>240 dias</t>
  </si>
  <si>
    <t>270 dias</t>
  </si>
  <si>
    <t>300 dias</t>
  </si>
  <si>
    <t>330 dias</t>
  </si>
  <si>
    <t>360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</si>
</sst>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R$ &quot;* #,##0.00_);_(&quot;R$ &quot;* \(#,##0.00\);_(&quot;R$ &quot;* \-??_);_(@_)"/>
    <numFmt numFmtId="165" formatCode="_-&quot;R$ &quot;* #,##0.00_-;&quot;-R$ &quot;* #,##0.00_-;_-&quot;R$ &quot;* \-??_-;_-@_-"/>
    <numFmt numFmtId="166" formatCode="_(* #,##0.0000_);_(* \(#,##0.0000\);_(* \-??_);_(@_)"/>
    <numFmt numFmtId="167" formatCode="_-* #,##0.00_-;\-* #,##0.00_-;_-* \-??_-;_-@_-"/>
    <numFmt numFmtId="168" formatCode="_(* #,##0.00_);_(* \(#,##0.00\);_(* \-??_);_(@_)"/>
    <numFmt numFmtId="169" formatCode="&quot;R$ &quot;#,##0.00"/>
    <numFmt numFmtId="170" formatCode="0.000%"/>
    <numFmt numFmtId="171" formatCode="mmmm/yyyy"/>
  </numFmts>
  <fonts count="19" x14ac:knownFonts="1">
    <font>
      <sz val="10"/>
      <name val="Arial"/>
      <charset val="1"/>
    </font>
    <font>
      <sz val="10"/>
      <name val="Arial"/>
      <family val="2"/>
      <charset val="1"/>
    </font>
    <font>
      <sz val="11"/>
      <color rgb="FF000000"/>
      <name val="Calibri"/>
      <family val="2"/>
      <charset val="1"/>
    </font>
    <font>
      <sz val="9"/>
      <name val="Arial"/>
      <family val="2"/>
      <charset val="1"/>
    </font>
    <font>
      <b/>
      <sz val="12"/>
      <name val="Arial"/>
      <family val="2"/>
      <charset val="1"/>
    </font>
    <font>
      <b/>
      <sz val="10"/>
      <name val="Arial"/>
      <family val="2"/>
      <charset val="1"/>
    </font>
    <font>
      <b/>
      <sz val="9"/>
      <name val="Arial"/>
      <family val="2"/>
      <charset val="1"/>
    </font>
    <font>
      <sz val="10"/>
      <color rgb="FF000000"/>
      <name val="Arial"/>
      <family val="2"/>
      <charset val="1"/>
    </font>
    <font>
      <b/>
      <sz val="10"/>
      <color rgb="FF000000"/>
      <name val="Arial"/>
      <family val="2"/>
      <charset val="1"/>
    </font>
    <font>
      <b/>
      <i/>
      <sz val="10"/>
      <color rgb="FF000000"/>
      <name val="Arial"/>
      <family val="2"/>
      <charset val="1"/>
    </font>
    <font>
      <b/>
      <i/>
      <sz val="10"/>
      <name val="Arial"/>
      <family val="2"/>
      <charset val="1"/>
    </font>
    <font>
      <b/>
      <sz val="11"/>
      <color rgb="FF000000"/>
      <name val="Calibri"/>
      <family val="2"/>
      <charset val="1"/>
    </font>
    <font>
      <sz val="8"/>
      <name val="Arial"/>
      <family val="2"/>
      <charset val="1"/>
    </font>
    <font>
      <b/>
      <sz val="8"/>
      <name val="Arial"/>
      <family val="2"/>
      <charset val="1"/>
    </font>
    <font>
      <b/>
      <sz val="9"/>
      <color rgb="FF000000"/>
      <name val="Calibri"/>
      <family val="2"/>
      <charset val="1"/>
    </font>
    <font>
      <sz val="10"/>
      <name val="Arial"/>
      <charset val="1"/>
    </font>
    <font>
      <sz val="10"/>
      <name val="Arial"/>
      <family val="2"/>
    </font>
    <font>
      <sz val="11"/>
      <name val="Calibri"/>
      <family val="2"/>
      <charset val="1"/>
    </font>
    <font>
      <b/>
      <sz val="9"/>
      <name val="Arial"/>
      <family val="2"/>
    </font>
  </fonts>
  <fills count="10">
    <fill>
      <patternFill patternType="none"/>
    </fill>
    <fill>
      <patternFill patternType="gray125"/>
    </fill>
    <fill>
      <patternFill patternType="solid">
        <fgColor rgb="FFFFFFFF"/>
        <bgColor rgb="FFEBF1DE"/>
      </patternFill>
    </fill>
    <fill>
      <patternFill patternType="solid">
        <fgColor rgb="FFA6A6A6"/>
        <bgColor rgb="FFC4BD97"/>
      </patternFill>
    </fill>
    <fill>
      <patternFill patternType="solid">
        <fgColor rgb="FFD9D9D9"/>
        <bgColor rgb="FFDDD9C3"/>
      </patternFill>
    </fill>
    <fill>
      <patternFill patternType="solid">
        <fgColor rgb="FFFFFF00"/>
        <bgColor rgb="FFFFFF00"/>
      </patternFill>
    </fill>
    <fill>
      <patternFill patternType="solid">
        <fgColor rgb="FF953735"/>
        <bgColor rgb="FF993366"/>
      </patternFill>
    </fill>
    <fill>
      <patternFill patternType="solid">
        <fgColor rgb="FFBFBFBF"/>
        <bgColor rgb="FFC0C0C0"/>
      </patternFill>
    </fill>
    <fill>
      <patternFill patternType="solid">
        <fgColor rgb="FFC0C0C0"/>
        <bgColor rgb="FFBFBFBF"/>
      </patternFill>
    </fill>
    <fill>
      <patternFill patternType="solid">
        <fgColor rgb="FFFCD5B5"/>
        <bgColor rgb="FFDDD9C3"/>
      </patternFill>
    </fill>
  </fills>
  <borders count="75">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bottom style="hair">
        <color auto="1"/>
      </bottom>
      <diagonal/>
    </border>
    <border>
      <left/>
      <right style="medium">
        <color auto="1"/>
      </right>
      <top/>
      <bottom style="hair">
        <color auto="1"/>
      </bottom>
      <diagonal/>
    </border>
    <border>
      <left style="thin">
        <color auto="1"/>
      </left>
      <right style="medium">
        <color auto="1"/>
      </right>
      <top style="hair">
        <color auto="1"/>
      </top>
      <bottom style="hair">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hair">
        <color auto="1"/>
      </top>
      <bottom style="thin">
        <color auto="1"/>
      </bottom>
      <diagonal/>
    </border>
    <border>
      <left/>
      <right style="medium">
        <color auto="1"/>
      </right>
      <top style="hair">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right style="medium">
        <color auto="1"/>
      </right>
      <top style="thin">
        <color auto="1"/>
      </top>
      <bottom style="hair">
        <color auto="1"/>
      </bottom>
      <diagonal/>
    </border>
    <border>
      <left/>
      <right style="medium">
        <color auto="1"/>
      </right>
      <top style="hair">
        <color auto="1"/>
      </top>
      <bottom style="hair">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hair">
        <color auto="1"/>
      </top>
      <bottom/>
      <diagonal/>
    </border>
    <border>
      <left/>
      <right style="medium">
        <color auto="1"/>
      </right>
      <top style="hair">
        <color auto="1"/>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thin">
        <color auto="1"/>
      </top>
      <bottom/>
      <diagonal/>
    </border>
    <border>
      <left style="hair">
        <color auto="1"/>
      </left>
      <right style="medium">
        <color auto="1"/>
      </right>
      <top style="thin">
        <color auto="1"/>
      </top>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thin">
        <color auto="1"/>
      </top>
      <bottom style="hair">
        <color auto="1"/>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right/>
      <top style="hair">
        <color auto="1"/>
      </top>
      <bottom style="hair">
        <color auto="1"/>
      </bottom>
      <diagonal/>
    </border>
  </borders>
  <cellStyleXfs count="18">
    <xf numFmtId="0" fontId="0" fillId="0" borderId="0"/>
    <xf numFmtId="168" fontId="15" fillId="0" borderId="0" applyBorder="0" applyProtection="0"/>
    <xf numFmtId="164" fontId="15" fillId="0" borderId="0" applyBorder="0" applyProtection="0"/>
    <xf numFmtId="9" fontId="15" fillId="0" borderId="0" applyBorder="0" applyProtection="0"/>
    <xf numFmtId="164" fontId="15" fillId="0" borderId="0" applyBorder="0" applyProtection="0"/>
    <xf numFmtId="165" fontId="15" fillId="0" borderId="0" applyBorder="0" applyProtection="0"/>
    <xf numFmtId="0" fontId="1" fillId="0" borderId="0"/>
    <xf numFmtId="0" fontId="1" fillId="0" borderId="0"/>
    <xf numFmtId="0" fontId="2" fillId="0" borderId="0"/>
    <xf numFmtId="0" fontId="2" fillId="0" borderId="0"/>
    <xf numFmtId="0" fontId="2" fillId="0" borderId="0"/>
    <xf numFmtId="9" fontId="15" fillId="0" borderId="0" applyBorder="0" applyProtection="0"/>
    <xf numFmtId="9" fontId="15" fillId="0" borderId="0" applyBorder="0" applyProtection="0"/>
    <xf numFmtId="166" fontId="15" fillId="0" borderId="0" applyBorder="0" applyProtection="0"/>
    <xf numFmtId="166" fontId="15" fillId="0" borderId="0" applyBorder="0" applyProtection="0"/>
    <xf numFmtId="167" fontId="15" fillId="0" borderId="0" applyBorder="0" applyProtection="0"/>
    <xf numFmtId="167" fontId="15" fillId="0" borderId="0" applyBorder="0" applyProtection="0"/>
    <xf numFmtId="167" fontId="15" fillId="0" borderId="0" applyBorder="0" applyProtection="0"/>
  </cellStyleXfs>
  <cellXfs count="251">
    <xf numFmtId="0" fontId="0" fillId="0" borderId="0" xfId="0"/>
    <xf numFmtId="0" fontId="3" fillId="2" borderId="0" xfId="0" applyFont="1" applyFill="1" applyBorder="1" applyAlignment="1">
      <alignment horizontal="center" vertical="center" wrapText="1"/>
    </xf>
    <xf numFmtId="0" fontId="3" fillId="2" borderId="0" xfId="0" applyFont="1" applyFill="1" applyBorder="1" applyAlignment="1">
      <alignment horizontal="justify" vertical="center" wrapText="1"/>
    </xf>
    <xf numFmtId="169" fontId="3" fillId="2" borderId="0" xfId="1" applyNumberFormat="1" applyFont="1" applyFill="1" applyBorder="1" applyAlignment="1" applyProtection="1">
      <alignment horizontal="center" vertical="center" wrapText="1"/>
    </xf>
    <xf numFmtId="4" fontId="3" fillId="2" borderId="0" xfId="1" applyNumberFormat="1" applyFont="1" applyFill="1" applyBorder="1" applyAlignment="1" applyProtection="1">
      <alignment horizontal="center" vertical="center" wrapText="1"/>
    </xf>
    <xf numFmtId="169" fontId="3" fillId="2" borderId="0" xfId="0" applyNumberFormat="1" applyFont="1" applyFill="1" applyBorder="1" applyAlignment="1">
      <alignment horizontal="center" vertical="center" wrapText="1"/>
    </xf>
    <xf numFmtId="10" fontId="3" fillId="2" borderId="0" xfId="0" applyNumberFormat="1" applyFont="1" applyFill="1" applyBorder="1" applyAlignment="1">
      <alignment horizontal="center" vertical="center" wrapText="1"/>
    </xf>
    <xf numFmtId="0" fontId="3" fillId="2" borderId="0" xfId="0" applyFont="1" applyFill="1" applyBorder="1" applyAlignment="1">
      <alignment vertical="center"/>
    </xf>
    <xf numFmtId="0" fontId="3" fillId="2" borderId="0" xfId="0" applyFont="1" applyFill="1" applyBorder="1" applyAlignment="1">
      <alignment vertical="center" wrapText="1"/>
    </xf>
    <xf numFmtId="0" fontId="0" fillId="2" borderId="0" xfId="0" applyFill="1"/>
    <xf numFmtId="0" fontId="5" fillId="2" borderId="0" xfId="0" applyFont="1" applyFill="1" applyBorder="1" applyAlignment="1">
      <alignment horizontal="left" vertical="center"/>
    </xf>
    <xf numFmtId="0" fontId="5" fillId="2" borderId="0" xfId="0" applyFont="1" applyFill="1" applyBorder="1" applyAlignment="1">
      <alignment horizontal="left" vertical="center" wrapText="1"/>
    </xf>
    <xf numFmtId="17" fontId="1" fillId="2" borderId="0" xfId="0" applyNumberFormat="1" applyFont="1" applyFill="1" applyBorder="1" applyAlignment="1">
      <alignment horizontal="left" vertical="center"/>
    </xf>
    <xf numFmtId="0" fontId="5" fillId="2" borderId="4" xfId="0" applyFont="1" applyFill="1" applyBorder="1" applyAlignment="1">
      <alignment horizontal="left" vertical="center" wrapText="1"/>
    </xf>
    <xf numFmtId="0" fontId="5" fillId="2" borderId="4" xfId="0" applyFont="1" applyFill="1" applyBorder="1" applyAlignment="1">
      <alignment horizontal="justify" vertical="center" wrapText="1"/>
    </xf>
    <xf numFmtId="0" fontId="5" fillId="2" borderId="5" xfId="0" applyFont="1" applyFill="1" applyBorder="1" applyAlignment="1">
      <alignment vertical="center" wrapText="1"/>
    </xf>
    <xf numFmtId="10" fontId="1" fillId="2" borderId="4" xfId="0" applyNumberFormat="1" applyFont="1" applyFill="1" applyBorder="1" applyAlignment="1">
      <alignment horizontal="left"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justify" vertical="center" wrapText="1"/>
    </xf>
    <xf numFmtId="169" fontId="6" fillId="2" borderId="0" xfId="0" applyNumberFormat="1" applyFont="1" applyFill="1" applyBorder="1" applyAlignment="1">
      <alignment horizontal="center" vertical="center"/>
    </xf>
    <xf numFmtId="2" fontId="6" fillId="2" borderId="0" xfId="0" applyNumberFormat="1" applyFont="1" applyFill="1" applyBorder="1" applyAlignment="1">
      <alignment horizontal="center" vertical="center"/>
    </xf>
    <xf numFmtId="10" fontId="6" fillId="2" borderId="0" xfId="0" applyNumberFormat="1" applyFont="1" applyFill="1" applyBorder="1" applyAlignment="1">
      <alignment horizontal="center" vertic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7" xfId="0" applyFont="1" applyFill="1" applyBorder="1" applyAlignment="1">
      <alignment horizontal="justify" vertical="center" wrapText="1"/>
    </xf>
    <xf numFmtId="169" fontId="5" fillId="3" borderId="7" xfId="1" applyNumberFormat="1" applyFont="1" applyFill="1" applyBorder="1" applyAlignment="1" applyProtection="1">
      <alignment horizontal="center" vertical="center" wrapText="1"/>
    </xf>
    <xf numFmtId="4" fontId="5" fillId="3" borderId="7" xfId="1" applyNumberFormat="1" applyFont="1" applyFill="1" applyBorder="1" applyAlignment="1" applyProtection="1">
      <alignment horizontal="center" vertical="center" wrapText="1"/>
    </xf>
    <xf numFmtId="164" fontId="5" fillId="3" borderId="7" xfId="1" applyNumberFormat="1" applyFont="1" applyFill="1" applyBorder="1" applyAlignment="1" applyProtection="1">
      <alignment horizontal="center" vertical="center" wrapText="1"/>
    </xf>
    <xf numFmtId="10" fontId="5" fillId="3" borderId="8" xfId="3" applyNumberFormat="1" applyFont="1" applyFill="1" applyBorder="1" applyAlignment="1" applyProtection="1">
      <alignment horizontal="center" vertical="center" wrapText="1"/>
    </xf>
    <xf numFmtId="169" fontId="5" fillId="3" borderId="7" xfId="0" applyNumberFormat="1" applyFont="1" applyFill="1" applyBorder="1" applyAlignment="1">
      <alignment horizontal="center" vertical="center" wrapText="1"/>
    </xf>
    <xf numFmtId="10" fontId="5" fillId="3" borderId="8" xfId="0" applyNumberFormat="1" applyFont="1" applyFill="1" applyBorder="1" applyAlignment="1">
      <alignment horizontal="center" vertical="center" wrapText="1"/>
    </xf>
    <xf numFmtId="0" fontId="6" fillId="2" borderId="0" xfId="0" applyFont="1" applyFill="1" applyBorder="1" applyAlignment="1">
      <alignment vertical="center" wrapText="1"/>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7" xfId="0" applyFont="1" applyFill="1" applyBorder="1" applyAlignment="1">
      <alignment horizontal="justify" vertical="center" wrapText="1"/>
    </xf>
    <xf numFmtId="0" fontId="1" fillId="4" borderId="7" xfId="0" applyFont="1" applyFill="1" applyBorder="1" applyAlignment="1">
      <alignment horizontal="center" vertical="center" wrapText="1"/>
    </xf>
    <xf numFmtId="169" fontId="1" fillId="4" borderId="7" xfId="0" applyNumberFormat="1" applyFont="1" applyFill="1" applyBorder="1" applyAlignment="1">
      <alignment horizontal="center" vertical="center" wrapText="1"/>
    </xf>
    <xf numFmtId="4" fontId="1" fillId="4" borderId="7" xfId="0" applyNumberFormat="1" applyFont="1" applyFill="1" applyBorder="1" applyAlignment="1">
      <alignment horizontal="center" vertical="center"/>
    </xf>
    <xf numFmtId="10" fontId="7" fillId="4" borderId="8" xfId="0" applyNumberFormat="1" applyFont="1" applyFill="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0" xfId="0" applyFont="1" applyBorder="1" applyAlignment="1">
      <alignment horizontal="justify" vertical="center" wrapText="1"/>
    </xf>
    <xf numFmtId="0" fontId="1" fillId="0" borderId="10" xfId="0" applyFont="1" applyBorder="1" applyAlignment="1">
      <alignment horizontal="center" vertical="center" wrapText="1"/>
    </xf>
    <xf numFmtId="169" fontId="1" fillId="0" borderId="10" xfId="0" applyNumberFormat="1" applyFont="1" applyBorder="1" applyAlignment="1">
      <alignment horizontal="center" vertical="center" wrapText="1"/>
    </xf>
    <xf numFmtId="4" fontId="1" fillId="0" borderId="10" xfId="0" applyNumberFormat="1" applyFont="1" applyBorder="1" applyAlignment="1">
      <alignment horizontal="center" vertical="center"/>
    </xf>
    <xf numFmtId="10" fontId="7" fillId="0" borderId="11" xfId="0" applyNumberFormat="1"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justify" vertical="center" wrapText="1"/>
    </xf>
    <xf numFmtId="0" fontId="1" fillId="0" borderId="13" xfId="0" applyFont="1" applyBorder="1" applyAlignment="1">
      <alignment horizontal="center" vertical="center" wrapText="1"/>
    </xf>
    <xf numFmtId="169" fontId="1" fillId="0" borderId="13" xfId="0" applyNumberFormat="1" applyFont="1" applyBorder="1" applyAlignment="1">
      <alignment horizontal="center" vertical="center" wrapText="1"/>
    </xf>
    <xf numFmtId="4" fontId="1" fillId="0" borderId="13" xfId="0" applyNumberFormat="1" applyFont="1" applyBorder="1" applyAlignment="1">
      <alignment horizontal="center" vertical="center"/>
    </xf>
    <xf numFmtId="10" fontId="7" fillId="0" borderId="14" xfId="0" applyNumberFormat="1" applyFont="1" applyBorder="1" applyAlignment="1">
      <alignment horizontal="center" vertical="center"/>
    </xf>
    <xf numFmtId="0" fontId="3" fillId="0" borderId="0" xfId="0" applyFont="1" applyBorder="1" applyAlignment="1">
      <alignment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9" fillId="0" borderId="13" xfId="0" applyFont="1" applyBorder="1" applyAlignment="1">
      <alignment horizontal="justify" vertical="center" wrapText="1"/>
    </xf>
    <xf numFmtId="169" fontId="8" fillId="0" borderId="13" xfId="0" applyNumberFormat="1" applyFont="1" applyBorder="1" applyAlignment="1">
      <alignment horizontal="center" vertical="center"/>
    </xf>
    <xf numFmtId="2" fontId="8" fillId="0" borderId="13" xfId="0" applyNumberFormat="1" applyFont="1" applyBorder="1" applyAlignment="1">
      <alignment horizontal="center" vertical="center"/>
    </xf>
    <xf numFmtId="169" fontId="5" fillId="0" borderId="10" xfId="0" applyNumberFormat="1" applyFont="1" applyBorder="1" applyAlignment="1">
      <alignment horizontal="center" vertical="center" wrapText="1"/>
    </xf>
    <xf numFmtId="10" fontId="10" fillId="0" borderId="14" xfId="3" applyNumberFormat="1" applyFont="1" applyBorder="1" applyAlignment="1" applyProtection="1">
      <alignment horizontal="center" vertical="center" wrapText="1"/>
    </xf>
    <xf numFmtId="0" fontId="5" fillId="2" borderId="0" xfId="0" applyFont="1" applyFill="1"/>
    <xf numFmtId="4" fontId="1" fillId="0" borderId="13" xfId="0" applyNumberFormat="1" applyFont="1" applyBorder="1" applyAlignment="1">
      <alignment horizontal="center" vertical="center"/>
    </xf>
    <xf numFmtId="169" fontId="10" fillId="0" borderId="13" xfId="1" applyNumberFormat="1" applyFont="1" applyBorder="1" applyAlignment="1" applyProtection="1">
      <alignment horizontal="center" vertical="center" wrapText="1"/>
    </xf>
    <xf numFmtId="0" fontId="11" fillId="2" borderId="0" xfId="0" applyFont="1" applyFill="1"/>
    <xf numFmtId="0" fontId="0" fillId="0" borderId="0" xfId="0" applyAlignment="1"/>
    <xf numFmtId="10" fontId="9" fillId="0" borderId="14" xfId="0" applyNumberFormat="1"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justify" vertical="center" wrapText="1"/>
    </xf>
    <xf numFmtId="0" fontId="1" fillId="0" borderId="13" xfId="0" applyFont="1" applyBorder="1" applyAlignment="1">
      <alignment horizontal="center" vertical="center" wrapText="1"/>
    </xf>
    <xf numFmtId="169" fontId="1" fillId="0" borderId="13" xfId="0" applyNumberFormat="1" applyFont="1" applyBorder="1" applyAlignment="1">
      <alignment horizontal="center" vertical="center" wrapText="1"/>
    </xf>
    <xf numFmtId="10" fontId="7" fillId="0" borderId="14" xfId="0" applyNumberFormat="1" applyFont="1" applyBorder="1" applyAlignment="1">
      <alignment horizontal="center" vertical="center"/>
    </xf>
    <xf numFmtId="4" fontId="1" fillId="2" borderId="13" xfId="0" applyNumberFormat="1" applyFont="1" applyFill="1" applyBorder="1" applyAlignment="1">
      <alignment horizontal="center" vertical="center"/>
    </xf>
    <xf numFmtId="0" fontId="1" fillId="0" borderId="12" xfId="0" applyFont="1" applyBorder="1" applyAlignment="1">
      <alignment horizontal="center" vertical="center" wrapText="1"/>
    </xf>
    <xf numFmtId="4" fontId="1" fillId="0" borderId="13" xfId="0" applyNumberFormat="1" applyFont="1" applyBorder="1" applyAlignment="1">
      <alignment horizontal="center" vertical="center" wrapText="1"/>
    </xf>
    <xf numFmtId="169" fontId="5" fillId="0" borderId="13" xfId="1" applyNumberFormat="1" applyFont="1" applyBorder="1" applyAlignment="1" applyProtection="1">
      <alignment horizontal="center" vertical="center" wrapText="1"/>
    </xf>
    <xf numFmtId="164" fontId="1" fillId="0" borderId="13" xfId="2" applyFont="1" applyBorder="1" applyAlignment="1" applyProtection="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9" fillId="0" borderId="13" xfId="0" applyFont="1" applyBorder="1" applyAlignment="1">
      <alignment horizontal="justify" vertical="center" wrapText="1"/>
    </xf>
    <xf numFmtId="169" fontId="8" fillId="0" borderId="13" xfId="0" applyNumberFormat="1"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center" wrapText="1"/>
    </xf>
    <xf numFmtId="169" fontId="1" fillId="6" borderId="13" xfId="0" applyNumberFormat="1"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8" fillId="3" borderId="17" xfId="0" applyFont="1" applyFill="1" applyBorder="1" applyAlignment="1">
      <alignment horizontal="justify" vertical="center" wrapText="1"/>
    </xf>
    <xf numFmtId="169" fontId="5" fillId="3" borderId="17" xfId="0" applyNumberFormat="1" applyFont="1" applyFill="1" applyBorder="1" applyAlignment="1">
      <alignment horizontal="center" vertical="center" wrapText="1"/>
    </xf>
    <xf numFmtId="4" fontId="5" fillId="3" borderId="17" xfId="0" applyNumberFormat="1" applyFont="1" applyFill="1" applyBorder="1" applyAlignment="1">
      <alignment horizontal="center" vertical="center" wrapText="1"/>
    </xf>
    <xf numFmtId="10" fontId="5" fillId="3" borderId="18" xfId="0" applyNumberFormat="1" applyFont="1" applyFill="1" applyBorder="1" applyAlignment="1">
      <alignment horizontal="center" vertical="center" wrapText="1"/>
    </xf>
    <xf numFmtId="0" fontId="1" fillId="2" borderId="0" xfId="6" applyFill="1"/>
    <xf numFmtId="0" fontId="1" fillId="2" borderId="0" xfId="6" applyFill="1" applyAlignment="1"/>
    <xf numFmtId="0" fontId="1" fillId="2" borderId="0" xfId="6" applyFill="1" applyAlignment="1">
      <alignment horizontal="center"/>
    </xf>
    <xf numFmtId="170" fontId="1" fillId="2" borderId="0" xfId="6" applyNumberFormat="1" applyFill="1"/>
    <xf numFmtId="168" fontId="1" fillId="2" borderId="0" xfId="1" applyFont="1" applyFill="1" applyBorder="1" applyAlignment="1" applyProtection="1"/>
    <xf numFmtId="0" fontId="1" fillId="2" borderId="0" xfId="6" applyFill="1" applyBorder="1"/>
    <xf numFmtId="0" fontId="12" fillId="2" borderId="0" xfId="6" applyFont="1" applyFill="1" applyBorder="1"/>
    <xf numFmtId="0" fontId="12" fillId="2" borderId="0" xfId="6" applyFont="1" applyFill="1"/>
    <xf numFmtId="0" fontId="5" fillId="2" borderId="20" xfId="0" applyFont="1" applyFill="1" applyBorder="1" applyAlignment="1">
      <alignment vertical="center"/>
    </xf>
    <xf numFmtId="0" fontId="5" fillId="2" borderId="22" xfId="0" applyFont="1" applyFill="1" applyBorder="1" applyAlignment="1">
      <alignment vertical="center" wrapText="1"/>
    </xf>
    <xf numFmtId="0" fontId="1" fillId="2" borderId="19" xfId="0" applyFont="1" applyFill="1" applyBorder="1" applyAlignment="1">
      <alignment vertical="center" wrapText="1"/>
    </xf>
    <xf numFmtId="171" fontId="7" fillId="0" borderId="23" xfId="0" applyNumberFormat="1" applyFont="1" applyBorder="1" applyAlignment="1">
      <alignment horizontal="left" vertical="center" wrapText="1"/>
    </xf>
    <xf numFmtId="0" fontId="1" fillId="2" borderId="0" xfId="6" applyFont="1" applyFill="1"/>
    <xf numFmtId="0" fontId="5" fillId="4" borderId="28" xfId="6" applyFont="1" applyFill="1" applyBorder="1" applyAlignment="1">
      <alignment horizontal="center" vertical="center"/>
    </xf>
    <xf numFmtId="170" fontId="5" fillId="4" borderId="28" xfId="6" applyNumberFormat="1" applyFont="1" applyFill="1" applyBorder="1" applyAlignment="1">
      <alignment horizontal="center" vertical="center"/>
    </xf>
    <xf numFmtId="49" fontId="13" fillId="4" borderId="28" xfId="6" applyNumberFormat="1" applyFont="1" applyFill="1" applyBorder="1" applyAlignment="1">
      <alignment horizontal="center" vertical="center"/>
    </xf>
    <xf numFmtId="49" fontId="6" fillId="2" borderId="20" xfId="6" applyNumberFormat="1" applyFont="1" applyFill="1" applyBorder="1" applyAlignment="1">
      <alignment horizontal="center" vertical="center" wrapText="1"/>
    </xf>
    <xf numFmtId="0" fontId="6" fillId="2" borderId="29" xfId="6" applyFont="1" applyFill="1" applyBorder="1" applyAlignment="1">
      <alignment horizontal="center" vertical="center"/>
    </xf>
    <xf numFmtId="169" fontId="1" fillId="2" borderId="0" xfId="1" applyNumberFormat="1" applyFont="1" applyFill="1" applyBorder="1" applyAlignment="1" applyProtection="1">
      <alignment horizontal="center" vertical="center" wrapText="1"/>
    </xf>
    <xf numFmtId="10" fontId="1" fillId="2" borderId="29" xfId="3" applyNumberFormat="1" applyFont="1" applyFill="1" applyBorder="1" applyAlignment="1" applyProtection="1">
      <alignment horizontal="center" vertical="center" wrapText="1"/>
    </xf>
    <xf numFmtId="164" fontId="1" fillId="2" borderId="30" xfId="2" applyFont="1" applyFill="1" applyBorder="1" applyAlignment="1" applyProtection="1">
      <alignment horizontal="center" vertical="center" wrapText="1"/>
    </xf>
    <xf numFmtId="168" fontId="1" fillId="2" borderId="30" xfId="6" applyNumberFormat="1" applyFont="1" applyFill="1" applyBorder="1" applyAlignment="1">
      <alignment horizontal="center" vertical="center" wrapText="1"/>
    </xf>
    <xf numFmtId="168" fontId="1" fillId="2" borderId="31" xfId="6" applyNumberFormat="1" applyFont="1" applyFill="1" applyBorder="1" applyAlignment="1">
      <alignment horizontal="center" vertical="center" wrapText="1"/>
    </xf>
    <xf numFmtId="168" fontId="1" fillId="2" borderId="0" xfId="6" applyNumberFormat="1" applyFont="1" applyFill="1"/>
    <xf numFmtId="0" fontId="6" fillId="2" borderId="20" xfId="6" applyFont="1" applyFill="1" applyBorder="1" applyAlignment="1">
      <alignment horizontal="center"/>
    </xf>
    <xf numFmtId="0" fontId="6" fillId="2" borderId="29" xfId="6" applyFont="1" applyFill="1" applyBorder="1" applyAlignment="1">
      <alignment horizontal="center"/>
    </xf>
    <xf numFmtId="169" fontId="1" fillId="2" borderId="0" xfId="6" applyNumberFormat="1" applyFill="1" applyBorder="1" applyAlignment="1">
      <alignment horizontal="center"/>
    </xf>
    <xf numFmtId="10" fontId="1" fillId="8" borderId="15" xfId="6" applyNumberFormat="1" applyFont="1" applyFill="1" applyBorder="1" applyAlignment="1">
      <alignment horizontal="center" vertical="center" wrapText="1"/>
    </xf>
    <xf numFmtId="10" fontId="1" fillId="2" borderId="15" xfId="6" applyNumberFormat="1" applyFont="1" applyFill="1" applyBorder="1" applyAlignment="1">
      <alignment horizontal="center" vertical="center" wrapText="1"/>
    </xf>
    <xf numFmtId="10" fontId="1" fillId="2" borderId="32" xfId="6" applyNumberFormat="1" applyFont="1" applyFill="1" applyBorder="1" applyAlignment="1">
      <alignment horizontal="center" vertical="center" wrapText="1"/>
    </xf>
    <xf numFmtId="49" fontId="6" fillId="2" borderId="33" xfId="6" applyNumberFormat="1" applyFont="1" applyFill="1" applyBorder="1" applyAlignment="1">
      <alignment horizontal="center" vertical="center" wrapText="1"/>
    </xf>
    <xf numFmtId="0" fontId="6" fillId="2" borderId="34" xfId="6" applyFont="1" applyFill="1" applyBorder="1" applyAlignment="1">
      <alignment horizontal="center" vertical="center"/>
    </xf>
    <xf numFmtId="169" fontId="1" fillId="2" borderId="4" xfId="1" applyNumberFormat="1" applyFont="1" applyFill="1" applyBorder="1" applyAlignment="1" applyProtection="1">
      <alignment horizontal="center" vertical="center" wrapText="1"/>
    </xf>
    <xf numFmtId="10" fontId="1" fillId="2" borderId="34" xfId="3" applyNumberFormat="1" applyFont="1" applyFill="1" applyBorder="1" applyAlignment="1" applyProtection="1">
      <alignment horizontal="center" vertical="center" wrapText="1"/>
    </xf>
    <xf numFmtId="10" fontId="1" fillId="2" borderId="35" xfId="6" applyNumberFormat="1" applyFont="1" applyFill="1" applyBorder="1" applyAlignment="1">
      <alignment horizontal="center" vertical="center" wrapText="1"/>
    </xf>
    <xf numFmtId="168" fontId="1" fillId="2" borderId="36" xfId="6" applyNumberFormat="1" applyFont="1" applyFill="1" applyBorder="1" applyAlignment="1">
      <alignment horizontal="center" vertical="center" wrapText="1"/>
    </xf>
    <xf numFmtId="49" fontId="6" fillId="2" borderId="37" xfId="6" applyNumberFormat="1" applyFont="1" applyFill="1" applyBorder="1" applyAlignment="1">
      <alignment horizontal="center" vertical="center" wrapText="1"/>
    </xf>
    <xf numFmtId="0" fontId="6" fillId="2" borderId="38" xfId="6" applyFont="1" applyFill="1" applyBorder="1" applyAlignment="1">
      <alignment horizontal="center" vertical="center"/>
    </xf>
    <xf numFmtId="169" fontId="1" fillId="2" borderId="39" xfId="1" applyNumberFormat="1" applyFont="1" applyFill="1" applyBorder="1" applyAlignment="1" applyProtection="1">
      <alignment horizontal="center" vertical="center" wrapText="1"/>
    </xf>
    <xf numFmtId="10" fontId="1" fillId="2" borderId="38" xfId="3" applyNumberFormat="1" applyFont="1" applyFill="1" applyBorder="1" applyAlignment="1" applyProtection="1">
      <alignment horizontal="center" vertical="center" wrapText="1"/>
    </xf>
    <xf numFmtId="164" fontId="1" fillId="2" borderId="40" xfId="2" applyFont="1" applyFill="1" applyBorder="1" applyAlignment="1" applyProtection="1">
      <alignment horizontal="center" vertical="center" wrapText="1"/>
    </xf>
    <xf numFmtId="168" fontId="1" fillId="2" borderId="41" xfId="6" applyNumberFormat="1" applyFont="1" applyFill="1" applyBorder="1" applyAlignment="1">
      <alignment horizontal="center" vertical="center" wrapText="1"/>
    </xf>
    <xf numFmtId="10" fontId="1" fillId="2" borderId="42" xfId="6" applyNumberFormat="1" applyFont="1" applyFill="1" applyBorder="1" applyAlignment="1">
      <alignment horizontal="center" vertical="center" wrapText="1"/>
    </xf>
    <xf numFmtId="10" fontId="1" fillId="2" borderId="43" xfId="6" applyNumberFormat="1" applyFont="1" applyFill="1" applyBorder="1" applyAlignment="1">
      <alignment horizontal="center" vertical="center" wrapText="1"/>
    </xf>
    <xf numFmtId="164" fontId="1" fillId="2" borderId="44" xfId="2" applyFont="1" applyFill="1" applyBorder="1" applyAlignment="1" applyProtection="1">
      <alignment horizontal="center" vertical="center" wrapText="1"/>
    </xf>
    <xf numFmtId="10" fontId="1" fillId="8" borderId="32" xfId="6" applyNumberFormat="1" applyFont="1" applyFill="1" applyBorder="1" applyAlignment="1">
      <alignment horizontal="center" vertical="center" wrapText="1"/>
    </xf>
    <xf numFmtId="168" fontId="1" fillId="2" borderId="40" xfId="6" applyNumberFormat="1" applyFont="1" applyFill="1" applyBorder="1" applyAlignment="1">
      <alignment horizontal="center" vertical="center" wrapText="1"/>
    </xf>
    <xf numFmtId="168" fontId="1" fillId="2" borderId="44" xfId="6" applyNumberFormat="1" applyFont="1" applyFill="1" applyBorder="1" applyAlignment="1">
      <alignment horizontal="center" vertical="center" wrapText="1"/>
    </xf>
    <xf numFmtId="10" fontId="1" fillId="2" borderId="36" xfId="6" applyNumberFormat="1" applyFont="1" applyFill="1" applyBorder="1" applyAlignment="1">
      <alignment horizontal="center" vertical="center" wrapText="1"/>
    </xf>
    <xf numFmtId="168" fontId="1" fillId="2" borderId="15" xfId="6" applyNumberFormat="1" applyFont="1" applyFill="1" applyBorder="1" applyAlignment="1">
      <alignment horizontal="center" vertical="center" wrapText="1"/>
    </xf>
    <xf numFmtId="168" fontId="1" fillId="2" borderId="35" xfId="6" applyNumberFormat="1" applyFont="1" applyFill="1" applyBorder="1" applyAlignment="1">
      <alignment horizontal="center" vertical="center" wrapText="1"/>
    </xf>
    <xf numFmtId="10" fontId="1" fillId="2" borderId="30" xfId="6" applyNumberFormat="1" applyFont="1" applyFill="1" applyBorder="1" applyAlignment="1">
      <alignment horizontal="center" vertical="center" wrapText="1"/>
    </xf>
    <xf numFmtId="10" fontId="1" fillId="2" borderId="45" xfId="6" applyNumberFormat="1" applyFont="1" applyFill="1" applyBorder="1" applyAlignment="1">
      <alignment horizontal="center" vertical="center" wrapText="1"/>
    </xf>
    <xf numFmtId="10" fontId="1" fillId="2" borderId="46" xfId="6" applyNumberFormat="1" applyFont="1" applyFill="1" applyBorder="1" applyAlignment="1">
      <alignment horizontal="center" vertical="center" wrapText="1"/>
    </xf>
    <xf numFmtId="10" fontId="1" fillId="2" borderId="40" xfId="6" applyNumberFormat="1" applyFont="1" applyFill="1" applyBorder="1" applyAlignment="1">
      <alignment horizontal="center" vertical="center" wrapText="1"/>
    </xf>
    <xf numFmtId="0" fontId="14" fillId="2" borderId="34" xfId="6" applyFont="1" applyFill="1" applyBorder="1" applyAlignment="1">
      <alignment horizontal="center"/>
    </xf>
    <xf numFmtId="0" fontId="14" fillId="2" borderId="33" xfId="6" applyFont="1" applyFill="1" applyBorder="1" applyAlignment="1">
      <alignment horizontal="center"/>
    </xf>
    <xf numFmtId="169" fontId="1" fillId="2" borderId="4" xfId="6" applyNumberFormat="1" applyFill="1" applyBorder="1" applyAlignment="1">
      <alignment horizontal="center" vertical="center"/>
    </xf>
    <xf numFmtId="168" fontId="1" fillId="2" borderId="47" xfId="6" applyNumberFormat="1" applyFont="1" applyFill="1" applyBorder="1" applyAlignment="1">
      <alignment horizontal="center" vertical="center" wrapText="1"/>
    </xf>
    <xf numFmtId="10" fontId="1" fillId="2" borderId="48" xfId="6" applyNumberFormat="1" applyFont="1" applyFill="1" applyBorder="1" applyAlignment="1">
      <alignment horizontal="center" vertical="center" wrapText="1"/>
    </xf>
    <xf numFmtId="10" fontId="1" fillId="2" borderId="49" xfId="6" applyNumberFormat="1" applyFont="1" applyFill="1" applyBorder="1" applyAlignment="1">
      <alignment horizontal="center" vertical="center" wrapText="1"/>
    </xf>
    <xf numFmtId="169" fontId="5" fillId="2" borderId="51" xfId="6" applyNumberFormat="1" applyFont="1" applyFill="1" applyBorder="1" applyAlignment="1">
      <alignment horizontal="center"/>
    </xf>
    <xf numFmtId="10" fontId="5" fillId="2" borderId="28" xfId="3" applyNumberFormat="1" applyFont="1" applyFill="1" applyBorder="1" applyAlignment="1" applyProtection="1">
      <alignment horizontal="center"/>
    </xf>
    <xf numFmtId="10" fontId="5" fillId="2" borderId="51" xfId="3" applyNumberFormat="1" applyFont="1" applyFill="1" applyBorder="1" applyAlignment="1" applyProtection="1">
      <alignment horizontal="center" vertical="center"/>
    </xf>
    <xf numFmtId="168" fontId="1" fillId="2" borderId="51" xfId="6" applyNumberFormat="1" applyFill="1" applyBorder="1" applyAlignment="1">
      <alignment horizontal="center" vertical="center"/>
    </xf>
    <xf numFmtId="0" fontId="1" fillId="2" borderId="51" xfId="6" applyFill="1" applyBorder="1" applyAlignment="1">
      <alignment horizontal="center" vertical="center"/>
    </xf>
    <xf numFmtId="0" fontId="1" fillId="2" borderId="52" xfId="6" applyFill="1" applyBorder="1" applyAlignment="1">
      <alignment horizontal="center" vertical="center"/>
    </xf>
    <xf numFmtId="49" fontId="1" fillId="2" borderId="0" xfId="6" applyNumberFormat="1" applyFill="1" applyBorder="1"/>
    <xf numFmtId="0" fontId="5" fillId="2" borderId="0" xfId="6" applyFont="1" applyFill="1" applyBorder="1" applyAlignment="1"/>
    <xf numFmtId="168" fontId="5" fillId="2" borderId="0" xfId="6" applyNumberFormat="1" applyFont="1" applyFill="1" applyBorder="1" applyAlignment="1">
      <alignment horizontal="center"/>
    </xf>
    <xf numFmtId="10" fontId="5" fillId="2" borderId="0" xfId="3" applyNumberFormat="1" applyFont="1" applyFill="1" applyBorder="1" applyAlignment="1" applyProtection="1"/>
    <xf numFmtId="164" fontId="1" fillId="7" borderId="26" xfId="2" applyFont="1" applyFill="1" applyBorder="1" applyAlignment="1" applyProtection="1">
      <alignment horizontal="center" vertical="center"/>
    </xf>
    <xf numFmtId="10" fontId="1" fillId="4" borderId="1" xfId="3" applyNumberFormat="1" applyFont="1" applyFill="1" applyBorder="1" applyAlignment="1" applyProtection="1">
      <alignment horizontal="center" vertical="center"/>
    </xf>
    <xf numFmtId="10" fontId="1" fillId="4" borderId="55" xfId="3" applyNumberFormat="1" applyFont="1" applyFill="1" applyBorder="1" applyAlignment="1" applyProtection="1">
      <alignment horizontal="center" vertical="center"/>
    </xf>
    <xf numFmtId="0" fontId="1" fillId="4" borderId="0" xfId="6" applyFill="1"/>
    <xf numFmtId="164" fontId="1" fillId="7" borderId="1" xfId="2" applyFont="1" applyFill="1" applyBorder="1" applyAlignment="1" applyProtection="1">
      <alignment horizontal="center" vertical="center"/>
    </xf>
    <xf numFmtId="10" fontId="1" fillId="4" borderId="28" xfId="3" applyNumberFormat="1" applyFont="1" applyFill="1" applyBorder="1" applyAlignment="1" applyProtection="1">
      <alignment horizontal="center" vertical="center"/>
    </xf>
    <xf numFmtId="0" fontId="1" fillId="2" borderId="0" xfId="6" applyFill="1" applyBorder="1" applyAlignment="1">
      <alignment horizontal="center"/>
    </xf>
    <xf numFmtId="0" fontId="13" fillId="0" borderId="58" xfId="0" applyFont="1" applyBorder="1" applyAlignment="1">
      <alignment horizontal="center" vertical="center"/>
    </xf>
    <xf numFmtId="0" fontId="13" fillId="0" borderId="59" xfId="0" applyFont="1" applyBorder="1" applyAlignment="1">
      <alignment horizontal="center" vertical="center"/>
    </xf>
    <xf numFmtId="0" fontId="13" fillId="0" borderId="60" xfId="0" applyFont="1" applyBorder="1" applyAlignment="1">
      <alignment horizontal="center" vertical="center" wrapText="1"/>
    </xf>
    <xf numFmtId="0" fontId="13" fillId="9" borderId="54" xfId="0" applyFont="1" applyFill="1" applyBorder="1" applyAlignment="1">
      <alignment horizontal="center"/>
    </xf>
    <xf numFmtId="0" fontId="12" fillId="9" borderId="1" xfId="0" applyFont="1" applyFill="1" applyBorder="1" applyAlignment="1">
      <alignment horizontal="center"/>
    </xf>
    <xf numFmtId="0" fontId="12" fillId="0" borderId="54"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justify" wrapText="1"/>
    </xf>
    <xf numFmtId="2" fontId="13" fillId="0" borderId="1" xfId="0" applyNumberFormat="1" applyFont="1" applyBorder="1" applyAlignment="1">
      <alignment horizontal="center" vertical="center"/>
    </xf>
    <xf numFmtId="2" fontId="13" fillId="5" borderId="55" xfId="0" applyNumberFormat="1" applyFont="1" applyFill="1" applyBorder="1" applyAlignment="1">
      <alignment horizontal="center" vertical="center"/>
    </xf>
    <xf numFmtId="0" fontId="12" fillId="0" borderId="61" xfId="0" applyFont="1" applyBorder="1"/>
    <xf numFmtId="0" fontId="12" fillId="0" borderId="62" xfId="0" applyFont="1" applyBorder="1"/>
    <xf numFmtId="0" fontId="13" fillId="0" borderId="62" xfId="0" applyFont="1" applyBorder="1" applyAlignment="1">
      <alignment horizontal="right"/>
    </xf>
    <xf numFmtId="2" fontId="12" fillId="0" borderId="63" xfId="0" applyNumberFormat="1" applyFont="1" applyBorder="1" applyAlignment="1">
      <alignment horizontal="center"/>
    </xf>
    <xf numFmtId="2" fontId="12" fillId="0" borderId="63" xfId="0" applyNumberFormat="1" applyFont="1" applyBorder="1" applyAlignment="1">
      <alignment horizontal="center" vertical="center"/>
    </xf>
    <xf numFmtId="2" fontId="12" fillId="0" borderId="64" xfId="0" applyNumberFormat="1" applyFont="1" applyBorder="1" applyAlignment="1">
      <alignment horizontal="center" vertical="center"/>
    </xf>
    <xf numFmtId="0" fontId="12" fillId="0" borderId="65" xfId="0" applyFont="1" applyBorder="1"/>
    <xf numFmtId="0" fontId="12" fillId="0" borderId="13" xfId="0" applyFont="1" applyBorder="1"/>
    <xf numFmtId="0" fontId="12" fillId="0" borderId="13" xfId="0" applyFont="1" applyBorder="1" applyAlignment="1">
      <alignment horizontal="right"/>
    </xf>
    <xf numFmtId="2" fontId="12" fillId="0" borderId="13" xfId="0" applyNumberFormat="1" applyFont="1" applyBorder="1" applyAlignment="1">
      <alignment horizontal="center"/>
    </xf>
    <xf numFmtId="2" fontId="12" fillId="0" borderId="13" xfId="0" applyNumberFormat="1" applyFont="1" applyBorder="1" applyAlignment="1">
      <alignment horizontal="center" vertical="center"/>
    </xf>
    <xf numFmtId="2" fontId="12" fillId="0" borderId="66" xfId="0" applyNumberFormat="1" applyFont="1" applyBorder="1" applyAlignment="1">
      <alignment horizontal="center" vertical="center"/>
    </xf>
    <xf numFmtId="0" fontId="13" fillId="0" borderId="10" xfId="0" applyFont="1" applyBorder="1" applyAlignment="1">
      <alignment horizontal="right"/>
    </xf>
    <xf numFmtId="0" fontId="12" fillId="0" borderId="62" xfId="0" applyFont="1" applyBorder="1" applyAlignment="1">
      <alignment horizontal="right"/>
    </xf>
    <xf numFmtId="2" fontId="12" fillId="0" borderId="62" xfId="0" applyNumberFormat="1" applyFont="1" applyBorder="1" applyAlignment="1">
      <alignment horizontal="center"/>
    </xf>
    <xf numFmtId="2" fontId="12" fillId="0" borderId="62" xfId="0" applyNumberFormat="1" applyFont="1" applyBorder="1" applyAlignment="1">
      <alignment horizontal="center" vertical="center"/>
    </xf>
    <xf numFmtId="2" fontId="12" fillId="0" borderId="67" xfId="0" applyNumberFormat="1" applyFont="1" applyBorder="1" applyAlignment="1">
      <alignment horizontal="center" vertical="center"/>
    </xf>
    <xf numFmtId="0" fontId="16" fillId="2" borderId="0" xfId="0" applyFont="1" applyFill="1" applyAlignment="1"/>
    <xf numFmtId="0" fontId="1" fillId="2" borderId="0" xfId="0" applyFont="1" applyFill="1" applyAlignment="1"/>
    <xf numFmtId="0" fontId="16" fillId="0" borderId="0" xfId="0" applyFont="1" applyAlignment="1"/>
    <xf numFmtId="0" fontId="1" fillId="0" borderId="0" xfId="0" applyFont="1" applyAlignment="1"/>
    <xf numFmtId="0" fontId="17" fillId="2" borderId="0" xfId="0" applyFont="1" applyFill="1" applyAlignment="1"/>
    <xf numFmtId="0" fontId="17" fillId="0" borderId="0" xfId="0" applyFont="1" applyAlignment="1"/>
    <xf numFmtId="2" fontId="3" fillId="2" borderId="0" xfId="0" applyNumberFormat="1" applyFont="1" applyFill="1" applyBorder="1" applyAlignment="1">
      <alignment vertical="center" wrapText="1"/>
    </xf>
    <xf numFmtId="4" fontId="3" fillId="2" borderId="0" xfId="0" applyNumberFormat="1" applyFont="1" applyFill="1" applyBorder="1" applyAlignment="1">
      <alignment vertical="center" wrapText="1"/>
    </xf>
    <xf numFmtId="169" fontId="1" fillId="0" borderId="13" xfId="0" applyNumberFormat="1" applyFont="1" applyFill="1" applyBorder="1" applyAlignment="1">
      <alignment horizontal="center" vertical="center" wrapText="1"/>
    </xf>
    <xf numFmtId="4" fontId="1" fillId="0" borderId="13" xfId="0" applyNumberFormat="1" applyFont="1" applyFill="1" applyBorder="1" applyAlignment="1">
      <alignment horizontal="center" vertical="center"/>
    </xf>
    <xf numFmtId="169" fontId="1" fillId="0" borderId="10" xfId="0" applyNumberFormat="1" applyFont="1" applyFill="1" applyBorder="1" applyAlignment="1">
      <alignment horizontal="center" vertical="center" wrapText="1"/>
    </xf>
    <xf numFmtId="10" fontId="7" fillId="0" borderId="14" xfId="0" applyNumberFormat="1" applyFont="1" applyFill="1" applyBorder="1" applyAlignment="1">
      <alignment horizontal="center" vertical="center"/>
    </xf>
    <xf numFmtId="0" fontId="1" fillId="0" borderId="0" xfId="0" applyFont="1" applyFill="1" applyAlignment="1">
      <alignment horizontal="center" vertical="center"/>
    </xf>
    <xf numFmtId="0" fontId="3" fillId="0" borderId="0" xfId="0" applyFont="1" applyFill="1" applyBorder="1" applyAlignment="1">
      <alignment vertical="center"/>
    </xf>
    <xf numFmtId="0" fontId="17" fillId="0" borderId="0" xfId="0" applyFont="1" applyFill="1" applyAlignment="1"/>
    <xf numFmtId="0" fontId="5" fillId="0" borderId="0" xfId="0" applyFont="1" applyFill="1" applyBorder="1" applyAlignment="1">
      <alignment horizontal="right" vertical="center" wrapText="1"/>
    </xf>
    <xf numFmtId="10" fontId="1" fillId="0" borderId="3" xfId="0" applyNumberFormat="1" applyFont="1" applyFill="1" applyBorder="1" applyAlignment="1">
      <alignment horizontal="left" vertical="center" wrapText="1"/>
    </xf>
    <xf numFmtId="0" fontId="5" fillId="0" borderId="4" xfId="0" applyFont="1" applyFill="1" applyBorder="1" applyAlignment="1">
      <alignment horizontal="right" vertical="center" wrapText="1"/>
    </xf>
    <xf numFmtId="10" fontId="1" fillId="0" borderId="5" xfId="0" applyNumberFormat="1" applyFont="1" applyFill="1" applyBorder="1" applyAlignment="1">
      <alignment horizontal="left" vertical="center" wrapText="1"/>
    </xf>
    <xf numFmtId="0" fontId="1" fillId="0" borderId="13" xfId="0" applyFont="1" applyBorder="1" applyAlignment="1">
      <alignment horizontal="justify" vertical="top" wrapText="1"/>
    </xf>
    <xf numFmtId="0" fontId="8" fillId="0" borderId="19" xfId="0" applyFont="1" applyBorder="1" applyAlignment="1">
      <alignment horizontal="right" vertical="center" wrapText="1"/>
    </xf>
    <xf numFmtId="164" fontId="1" fillId="2" borderId="41" xfId="2" applyFont="1" applyFill="1" applyBorder="1" applyAlignment="1" applyProtection="1">
      <alignment horizontal="center" vertical="center" wrapText="1"/>
    </xf>
    <xf numFmtId="10" fontId="1" fillId="8" borderId="42" xfId="6" applyNumberFormat="1" applyFont="1" applyFill="1" applyBorder="1" applyAlignment="1">
      <alignment horizontal="center" vertical="center" wrapText="1"/>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1" fillId="0" borderId="71" xfId="0" applyFont="1" applyBorder="1" applyAlignment="1">
      <alignment horizontal="center" vertical="center"/>
    </xf>
    <xf numFmtId="0" fontId="1" fillId="0" borderId="72" xfId="0" applyFont="1" applyBorder="1" applyAlignment="1">
      <alignment horizontal="center" vertical="center"/>
    </xf>
    <xf numFmtId="0" fontId="1" fillId="0" borderId="73" xfId="0" applyFont="1" applyBorder="1" applyAlignment="1">
      <alignment horizontal="center" vertical="center"/>
    </xf>
    <xf numFmtId="0" fontId="4"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1" fillId="2" borderId="3" xfId="0" applyFont="1" applyFill="1" applyBorder="1" applyAlignment="1">
      <alignment horizontal="left" vertical="center"/>
    </xf>
    <xf numFmtId="0" fontId="5" fillId="2" borderId="0" xfId="0" applyFont="1" applyFill="1" applyBorder="1" applyAlignment="1">
      <alignment horizontal="right" vertical="center" wrapText="1"/>
    </xf>
    <xf numFmtId="0" fontId="1" fillId="2" borderId="3" xfId="0" applyFont="1" applyFill="1" applyBorder="1" applyAlignment="1">
      <alignment horizontal="left" vertical="center" wrapText="1"/>
    </xf>
    <xf numFmtId="0" fontId="5" fillId="2" borderId="4" xfId="0" applyFont="1" applyFill="1" applyBorder="1" applyAlignment="1">
      <alignment horizontal="right" vertical="center" wrapText="1"/>
    </xf>
    <xf numFmtId="0" fontId="18" fillId="2" borderId="0" xfId="0" applyFont="1" applyFill="1" applyBorder="1" applyAlignment="1">
      <alignment horizontal="center" vertical="center" wrapText="1"/>
    </xf>
    <xf numFmtId="0" fontId="8" fillId="0" borderId="68" xfId="0" applyFont="1" applyBorder="1" applyAlignment="1">
      <alignment horizontal="center" vertical="center"/>
    </xf>
    <xf numFmtId="0" fontId="8" fillId="0" borderId="74" xfId="0" applyFont="1" applyBorder="1" applyAlignment="1">
      <alignment horizontal="center" vertical="center"/>
    </xf>
    <xf numFmtId="0" fontId="8" fillId="0" borderId="48" xfId="0" applyFont="1" applyBorder="1" applyAlignment="1">
      <alignment horizontal="center" vertical="center"/>
    </xf>
    <xf numFmtId="0" fontId="1" fillId="2" borderId="0" xfId="6" applyFont="1" applyFill="1" applyBorder="1" applyAlignment="1">
      <alignment horizontal="center"/>
    </xf>
    <xf numFmtId="0" fontId="5" fillId="7" borderId="53" xfId="6" applyFont="1" applyFill="1" applyBorder="1" applyAlignment="1">
      <alignment horizontal="right" vertical="center"/>
    </xf>
    <xf numFmtId="4" fontId="5" fillId="4" borderId="54" xfId="6" applyNumberFormat="1" applyFont="1" applyFill="1" applyBorder="1" applyAlignment="1">
      <alignment horizontal="right" vertical="center"/>
    </xf>
    <xf numFmtId="4" fontId="5" fillId="7" borderId="54" xfId="6" applyNumberFormat="1" applyFont="1" applyFill="1" applyBorder="1" applyAlignment="1">
      <alignment horizontal="right" vertical="center"/>
    </xf>
    <xf numFmtId="0" fontId="5" fillId="4" borderId="56" xfId="6" applyFont="1" applyFill="1" applyBorder="1" applyAlignment="1">
      <alignment horizontal="right" vertical="center"/>
    </xf>
    <xf numFmtId="0" fontId="5" fillId="7" borderId="24" xfId="6" applyFont="1" applyFill="1" applyBorder="1" applyAlignment="1">
      <alignment horizontal="center" vertical="center"/>
    </xf>
    <xf numFmtId="0" fontId="5" fillId="7" borderId="25" xfId="6" applyFont="1" applyFill="1" applyBorder="1" applyAlignment="1">
      <alignment horizontal="center" vertical="center"/>
    </xf>
    <xf numFmtId="0" fontId="5" fillId="7" borderId="26" xfId="6" applyFont="1" applyFill="1" applyBorder="1" applyAlignment="1">
      <alignment horizontal="center" vertical="center"/>
    </xf>
    <xf numFmtId="0" fontId="5" fillId="7" borderId="27" xfId="6" applyFont="1" applyFill="1" applyBorder="1" applyAlignment="1">
      <alignment horizontal="center" vertical="center"/>
    </xf>
    <xf numFmtId="0" fontId="5" fillId="2" borderId="50" xfId="6" applyFont="1" applyFill="1" applyBorder="1" applyAlignment="1">
      <alignment horizontal="right"/>
    </xf>
    <xf numFmtId="0" fontId="4" fillId="2" borderId="19" xfId="0" applyFont="1" applyFill="1" applyBorder="1" applyAlignment="1">
      <alignment horizontal="center" vertical="center"/>
    </xf>
    <xf numFmtId="0" fontId="1" fillId="2" borderId="21"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8" fillId="0" borderId="19" xfId="0" applyFont="1" applyBorder="1" applyAlignment="1">
      <alignment horizontal="right" vertical="center" wrapText="1"/>
    </xf>
    <xf numFmtId="0" fontId="5" fillId="2" borderId="0" xfId="6" applyFont="1" applyFill="1" applyBorder="1" applyAlignment="1">
      <alignment horizontal="center" vertical="center"/>
    </xf>
    <xf numFmtId="0" fontId="13" fillId="9" borderId="55" xfId="0" applyFont="1" applyFill="1" applyBorder="1" applyAlignment="1">
      <alignment horizontal="left"/>
    </xf>
    <xf numFmtId="0" fontId="5" fillId="5" borderId="57" xfId="0" applyFont="1" applyFill="1" applyBorder="1" applyAlignment="1">
      <alignment horizontal="center"/>
    </xf>
  </cellXfs>
  <cellStyles count="18">
    <cellStyle name="Moeda" xfId="2" builtinId="4"/>
    <cellStyle name="Moeda 2" xfId="4"/>
    <cellStyle name="Moeda 3" xfId="5"/>
    <cellStyle name="Normal" xfId="0" builtinId="0"/>
    <cellStyle name="Normal 2" xfId="6"/>
    <cellStyle name="Normal 3" xfId="7"/>
    <cellStyle name="Normal 4" xfId="8"/>
    <cellStyle name="Normal 5" xfId="9"/>
    <cellStyle name="Normal 6" xfId="10"/>
    <cellStyle name="Porcentagem" xfId="3" builtinId="5"/>
    <cellStyle name="Porcentagem 2" xfId="11"/>
    <cellStyle name="Porcentagem 3" xfId="12"/>
    <cellStyle name="Separador de milhares 2" xfId="13"/>
    <cellStyle name="Separador de milhares 3" xfId="14"/>
    <cellStyle name="Vírgula" xfId="1" builtinId="3"/>
    <cellStyle name="Vírgula 2" xfId="15"/>
    <cellStyle name="Vírgula 2 2" xfId="16"/>
    <cellStyle name="Vírgula 3" xfId="17"/>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53735"/>
      <rgbColor rgb="FFEBF1DE"/>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D9C3"/>
      <rgbColor rgb="FFFFFF99"/>
      <rgbColor rgb="FFBFBFBF"/>
      <rgbColor rgb="FFFF99CC"/>
      <rgbColor rgb="FFC4BD97"/>
      <rgbColor rgb="FFFCD5B5"/>
      <rgbColor rgb="FF3366FF"/>
      <rgbColor rgb="FF33CCCC"/>
      <rgbColor rgb="FF99CC00"/>
      <rgbColor rgb="FFFFC0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628560</xdr:colOff>
      <xdr:row>0</xdr:row>
      <xdr:rowOff>0</xdr:rowOff>
    </xdr:from>
    <xdr:to>
      <xdr:col>1</xdr:col>
      <xdr:colOff>628560</xdr:colOff>
      <xdr:row>4</xdr:row>
      <xdr:rowOff>17280</xdr:rowOff>
    </xdr:to>
    <xdr:pic>
      <xdr:nvPicPr>
        <xdr:cNvPr id="2" name="Picture 5" descr="SEDU1"/>
        <xdr:cNvPicPr/>
      </xdr:nvPicPr>
      <xdr:blipFill>
        <a:blip xmlns:r="http://schemas.openxmlformats.org/officeDocument/2006/relationships" r:embed="rId1"/>
        <a:stretch/>
      </xdr:blipFill>
      <xdr:spPr>
        <a:xfrm>
          <a:off x="1142640" y="0"/>
          <a:ext cx="0" cy="669960"/>
        </a:xfrm>
        <a:prstGeom prst="rect">
          <a:avLst/>
        </a:prstGeom>
        <a:ln w="9525">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3"/>
  <sheetViews>
    <sheetView tabSelected="1" view="pageBreakPreview" zoomScaleSheetLayoutView="100" zoomScalePageLayoutView="80" workbookViewId="0">
      <selection activeCell="E9" sqref="E9"/>
    </sheetView>
  </sheetViews>
  <sheetFormatPr defaultColWidth="9" defaultRowHeight="12.75" x14ac:dyDescent="0.2"/>
  <cols>
    <col min="1" max="1" width="10.42578125" style="1" customWidth="1"/>
    <col min="2" max="2" width="11.5703125" style="1" customWidth="1"/>
    <col min="3" max="3" width="52.140625" style="2" customWidth="1"/>
    <col min="4" max="4" width="6.28515625" style="1" customWidth="1"/>
    <col min="5" max="5" width="13.140625" style="3" customWidth="1"/>
    <col min="6" max="6" width="13" style="3" hidden="1" customWidth="1"/>
    <col min="7" max="7" width="12.7109375" style="3" customWidth="1"/>
    <col min="8" max="8" width="9.7109375" style="4" customWidth="1"/>
    <col min="9" max="9" width="15.7109375" style="5" customWidth="1"/>
    <col min="10" max="10" width="10.5703125" style="6" customWidth="1"/>
    <col min="11" max="11" width="12.140625" style="7" customWidth="1"/>
    <col min="12" max="12" width="11.42578125" style="8" bestFit="1" customWidth="1"/>
    <col min="13" max="13" width="11.140625" style="8" customWidth="1"/>
    <col min="14" max="1024" width="9" style="8"/>
  </cols>
  <sheetData>
    <row r="1" spans="1:13" s="9" customFormat="1" ht="15.75" x14ac:dyDescent="0.2">
      <c r="A1" s="224" t="s">
        <v>0</v>
      </c>
      <c r="B1" s="224"/>
      <c r="C1" s="224"/>
      <c r="D1" s="224"/>
      <c r="E1" s="224"/>
      <c r="F1" s="224"/>
      <c r="G1" s="224"/>
      <c r="H1" s="224"/>
      <c r="I1" s="224"/>
      <c r="J1" s="224"/>
      <c r="K1" s="195"/>
    </row>
    <row r="2" spans="1:13" s="9" customFormat="1" ht="12.75" customHeight="1" x14ac:dyDescent="0.2">
      <c r="A2" s="225"/>
      <c r="B2" s="10" t="s">
        <v>1</v>
      </c>
      <c r="C2" s="226" t="s">
        <v>2</v>
      </c>
      <c r="D2" s="226"/>
      <c r="E2" s="227" t="s">
        <v>3</v>
      </c>
      <c r="F2" s="227"/>
      <c r="G2" s="227"/>
      <c r="H2" s="226" t="s">
        <v>4</v>
      </c>
      <c r="I2" s="226"/>
      <c r="J2" s="226"/>
      <c r="K2" s="195"/>
    </row>
    <row r="3" spans="1:13" s="9" customFormat="1" ht="25.5" customHeight="1" x14ac:dyDescent="0.2">
      <c r="A3" s="225"/>
      <c r="B3" s="11" t="s">
        <v>5</v>
      </c>
      <c r="C3" s="228" t="s">
        <v>6</v>
      </c>
      <c r="D3" s="228"/>
      <c r="E3" s="227" t="s">
        <v>7</v>
      </c>
      <c r="F3" s="227"/>
      <c r="G3" s="227"/>
      <c r="H3" s="12">
        <v>44197</v>
      </c>
      <c r="I3" s="210" t="s">
        <v>8</v>
      </c>
      <c r="J3" s="211">
        <v>0.15570000000000001</v>
      </c>
      <c r="K3" s="195"/>
    </row>
    <row r="4" spans="1:13" s="9" customFormat="1" ht="12.75" customHeight="1" x14ac:dyDescent="0.2">
      <c r="A4" s="225"/>
      <c r="B4" s="13"/>
      <c r="C4" s="14"/>
      <c r="D4" s="15"/>
      <c r="E4" s="229" t="s">
        <v>9</v>
      </c>
      <c r="F4" s="229"/>
      <c r="G4" s="229"/>
      <c r="H4" s="16">
        <v>1.5727</v>
      </c>
      <c r="I4" s="212" t="s">
        <v>10</v>
      </c>
      <c r="J4" s="213">
        <v>0.3196</v>
      </c>
      <c r="K4" s="195"/>
    </row>
    <row r="5" spans="1:13" s="9" customFormat="1" x14ac:dyDescent="0.2">
      <c r="A5" s="17"/>
      <c r="B5" s="17"/>
      <c r="C5" s="18"/>
      <c r="D5" s="17"/>
      <c r="E5" s="19"/>
      <c r="F5" s="19"/>
      <c r="G5" s="19"/>
      <c r="H5" s="20"/>
      <c r="I5" s="19"/>
      <c r="J5" s="21"/>
      <c r="K5" s="195"/>
    </row>
    <row r="6" spans="1:13" ht="25.5" x14ac:dyDescent="0.2">
      <c r="A6" s="22" t="s">
        <v>11</v>
      </c>
      <c r="B6" s="23" t="s">
        <v>12</v>
      </c>
      <c r="C6" s="24" t="s">
        <v>13</v>
      </c>
      <c r="D6" s="23" t="s">
        <v>14</v>
      </c>
      <c r="E6" s="25" t="s">
        <v>15</v>
      </c>
      <c r="F6" s="25" t="s">
        <v>16</v>
      </c>
      <c r="G6" s="25" t="s">
        <v>16</v>
      </c>
      <c r="H6" s="26" t="s">
        <v>17</v>
      </c>
      <c r="I6" s="27" t="s">
        <v>18</v>
      </c>
      <c r="J6" s="28" t="s">
        <v>19</v>
      </c>
    </row>
    <row r="7" spans="1:13" s="31" customFormat="1" ht="15" customHeight="1" x14ac:dyDescent="0.2">
      <c r="A7" s="22">
        <v>1</v>
      </c>
      <c r="B7" s="23"/>
      <c r="C7" s="24" t="s">
        <v>20</v>
      </c>
      <c r="D7" s="23"/>
      <c r="E7" s="29"/>
      <c r="F7" s="29"/>
      <c r="G7" s="29"/>
      <c r="H7" s="26"/>
      <c r="I7" s="29"/>
      <c r="J7" s="30"/>
      <c r="K7" s="7"/>
    </row>
    <row r="8" spans="1:13" x14ac:dyDescent="0.2">
      <c r="A8" s="32">
        <v>102</v>
      </c>
      <c r="B8" s="33"/>
      <c r="C8" s="34" t="s">
        <v>21</v>
      </c>
      <c r="D8" s="35"/>
      <c r="E8" s="36"/>
      <c r="F8" s="36"/>
      <c r="G8" s="36"/>
      <c r="H8" s="37"/>
      <c r="I8" s="36"/>
      <c r="J8" s="38"/>
    </row>
    <row r="9" spans="1:13" x14ac:dyDescent="0.2">
      <c r="A9" s="39">
        <v>10202</v>
      </c>
      <c r="B9" s="40" t="s">
        <v>402</v>
      </c>
      <c r="C9" s="41" t="s">
        <v>22</v>
      </c>
      <c r="D9" s="42" t="s">
        <v>23</v>
      </c>
      <c r="E9" s="43"/>
      <c r="F9" s="43"/>
      <c r="G9" s="43"/>
      <c r="H9" s="44">
        <v>24.09</v>
      </c>
      <c r="I9" s="43"/>
      <c r="J9" s="45"/>
      <c r="L9" s="201"/>
      <c r="M9" s="202"/>
    </row>
    <row r="10" spans="1:13" x14ac:dyDescent="0.2">
      <c r="A10" s="46">
        <v>10205</v>
      </c>
      <c r="B10" s="40" t="s">
        <v>402</v>
      </c>
      <c r="C10" s="48" t="s">
        <v>24</v>
      </c>
      <c r="D10" s="49" t="s">
        <v>23</v>
      </c>
      <c r="E10" s="50"/>
      <c r="F10" s="50"/>
      <c r="G10" s="50"/>
      <c r="H10" s="51">
        <v>30.1</v>
      </c>
      <c r="I10" s="43"/>
      <c r="J10" s="52"/>
      <c r="L10" s="201"/>
      <c r="M10" s="202"/>
    </row>
    <row r="11" spans="1:13" x14ac:dyDescent="0.2">
      <c r="A11" s="46">
        <v>10206</v>
      </c>
      <c r="B11" s="40" t="s">
        <v>402</v>
      </c>
      <c r="C11" s="48" t="s">
        <v>25</v>
      </c>
      <c r="D11" s="49" t="s">
        <v>23</v>
      </c>
      <c r="E11" s="50"/>
      <c r="F11" s="50"/>
      <c r="G11" s="50"/>
      <c r="H11" s="51">
        <v>178.2</v>
      </c>
      <c r="I11" s="43"/>
      <c r="J11" s="52"/>
      <c r="L11" s="201"/>
      <c r="M11" s="202"/>
    </row>
    <row r="12" spans="1:13" x14ac:dyDescent="0.2">
      <c r="A12" s="46">
        <v>10208</v>
      </c>
      <c r="B12" s="40" t="s">
        <v>402</v>
      </c>
      <c r="C12" s="48" t="s">
        <v>26</v>
      </c>
      <c r="D12" s="49" t="s">
        <v>23</v>
      </c>
      <c r="E12" s="50"/>
      <c r="F12" s="50"/>
      <c r="G12" s="50"/>
      <c r="H12" s="51">
        <f>(612.08+769.84)*0.6</f>
        <v>829.15200000000004</v>
      </c>
      <c r="I12" s="43"/>
      <c r="J12" s="52"/>
      <c r="L12" s="201"/>
      <c r="M12" s="202"/>
    </row>
    <row r="13" spans="1:13" x14ac:dyDescent="0.2">
      <c r="A13" s="46">
        <v>10209</v>
      </c>
      <c r="B13" s="40" t="s">
        <v>402</v>
      </c>
      <c r="C13" s="48" t="s">
        <v>27</v>
      </c>
      <c r="D13" s="49" t="s">
        <v>28</v>
      </c>
      <c r="E13" s="50"/>
      <c r="F13" s="50"/>
      <c r="G13" s="50"/>
      <c r="H13" s="51">
        <v>71.23</v>
      </c>
      <c r="I13" s="43"/>
      <c r="J13" s="52"/>
      <c r="L13" s="201"/>
      <c r="M13" s="202"/>
    </row>
    <row r="14" spans="1:13" x14ac:dyDescent="0.2">
      <c r="A14" s="46">
        <v>10210</v>
      </c>
      <c r="B14" s="40" t="s">
        <v>402</v>
      </c>
      <c r="C14" s="48" t="s">
        <v>29</v>
      </c>
      <c r="D14" s="49" t="s">
        <v>28</v>
      </c>
      <c r="E14" s="50"/>
      <c r="F14" s="50"/>
      <c r="G14" s="50"/>
      <c r="H14" s="51">
        <f>'M.Q Itens Acrecidos'!L6</f>
        <v>10.8444</v>
      </c>
      <c r="I14" s="43"/>
      <c r="J14" s="52"/>
      <c r="L14" s="201"/>
      <c r="M14" s="202"/>
    </row>
    <row r="15" spans="1:13" s="53" customFormat="1" x14ac:dyDescent="0.2">
      <c r="A15" s="46">
        <v>10219</v>
      </c>
      <c r="B15" s="40" t="s">
        <v>402</v>
      </c>
      <c r="C15" s="48" t="s">
        <v>30</v>
      </c>
      <c r="D15" s="49" t="s">
        <v>28</v>
      </c>
      <c r="E15" s="50"/>
      <c r="F15" s="50"/>
      <c r="G15" s="50"/>
      <c r="H15" s="51">
        <v>3.85</v>
      </c>
      <c r="I15" s="43"/>
      <c r="J15" s="52"/>
      <c r="K15" s="81"/>
      <c r="L15" s="201"/>
      <c r="M15" s="202"/>
    </row>
    <row r="16" spans="1:13" s="53" customFormat="1" ht="25.5" x14ac:dyDescent="0.2">
      <c r="A16" s="46">
        <v>10213</v>
      </c>
      <c r="B16" s="40" t="s">
        <v>402</v>
      </c>
      <c r="C16" s="48" t="s">
        <v>31</v>
      </c>
      <c r="D16" s="49" t="s">
        <v>23</v>
      </c>
      <c r="E16" s="50"/>
      <c r="F16" s="50"/>
      <c r="G16" s="50"/>
      <c r="H16" s="51">
        <v>70.05</v>
      </c>
      <c r="I16" s="43"/>
      <c r="J16" s="52"/>
      <c r="K16" s="81"/>
      <c r="L16" s="201"/>
      <c r="M16" s="202"/>
    </row>
    <row r="17" spans="1:13" x14ac:dyDescent="0.2">
      <c r="A17" s="46">
        <v>10214</v>
      </c>
      <c r="B17" s="40" t="s">
        <v>402</v>
      </c>
      <c r="C17" s="48" t="s">
        <v>32</v>
      </c>
      <c r="D17" s="49" t="s">
        <v>23</v>
      </c>
      <c r="E17" s="50"/>
      <c r="F17" s="50"/>
      <c r="G17" s="50"/>
      <c r="H17" s="51">
        <v>21.4</v>
      </c>
      <c r="I17" s="43"/>
      <c r="J17" s="52"/>
      <c r="L17" s="201"/>
      <c r="M17" s="202"/>
    </row>
    <row r="18" spans="1:13" x14ac:dyDescent="0.2">
      <c r="A18" s="46">
        <v>10220</v>
      </c>
      <c r="B18" s="40" t="s">
        <v>402</v>
      </c>
      <c r="C18" s="48" t="s">
        <v>33</v>
      </c>
      <c r="D18" s="49" t="s">
        <v>23</v>
      </c>
      <c r="E18" s="50"/>
      <c r="F18" s="50"/>
      <c r="G18" s="50"/>
      <c r="H18" s="51">
        <v>135.62</v>
      </c>
      <c r="I18" s="43"/>
      <c r="J18" s="52"/>
      <c r="L18" s="201"/>
      <c r="M18" s="202"/>
    </row>
    <row r="19" spans="1:13" x14ac:dyDescent="0.2">
      <c r="A19" s="46">
        <v>10223</v>
      </c>
      <c r="B19" s="40" t="s">
        <v>402</v>
      </c>
      <c r="C19" s="48" t="s">
        <v>34</v>
      </c>
      <c r="D19" s="49" t="s">
        <v>35</v>
      </c>
      <c r="E19" s="50"/>
      <c r="F19" s="50"/>
      <c r="G19" s="50"/>
      <c r="H19" s="51">
        <v>5</v>
      </c>
      <c r="I19" s="43"/>
      <c r="J19" s="52"/>
      <c r="L19" s="201"/>
      <c r="M19" s="202"/>
    </row>
    <row r="20" spans="1:13" x14ac:dyDescent="0.2">
      <c r="A20" s="46">
        <v>10224</v>
      </c>
      <c r="B20" s="40" t="s">
        <v>402</v>
      </c>
      <c r="C20" s="48" t="s">
        <v>36</v>
      </c>
      <c r="D20" s="49" t="s">
        <v>23</v>
      </c>
      <c r="E20" s="50"/>
      <c r="F20" s="50"/>
      <c r="G20" s="50"/>
      <c r="H20" s="51">
        <f>2.06+1.14+0.95</f>
        <v>4.1500000000000004</v>
      </c>
      <c r="I20" s="43"/>
      <c r="J20" s="52"/>
      <c r="L20" s="201"/>
      <c r="M20" s="202"/>
    </row>
    <row r="21" spans="1:13" x14ac:dyDescent="0.2">
      <c r="A21" s="46">
        <v>10225</v>
      </c>
      <c r="B21" s="40" t="s">
        <v>402</v>
      </c>
      <c r="C21" s="48" t="s">
        <v>37</v>
      </c>
      <c r="D21" s="49" t="s">
        <v>23</v>
      </c>
      <c r="E21" s="50"/>
      <c r="F21" s="50"/>
      <c r="G21" s="50"/>
      <c r="H21" s="51">
        <v>1</v>
      </c>
      <c r="I21" s="43"/>
      <c r="J21" s="52"/>
      <c r="L21" s="201"/>
      <c r="M21" s="202"/>
    </row>
    <row r="22" spans="1:13" x14ac:dyDescent="0.2">
      <c r="A22" s="46">
        <v>10226</v>
      </c>
      <c r="B22" s="40" t="s">
        <v>402</v>
      </c>
      <c r="C22" s="48" t="s">
        <v>38</v>
      </c>
      <c r="D22" s="49" t="s">
        <v>35</v>
      </c>
      <c r="E22" s="50"/>
      <c r="F22" s="50"/>
      <c r="G22" s="50"/>
      <c r="H22" s="51">
        <v>1</v>
      </c>
      <c r="I22" s="43"/>
      <c r="J22" s="52"/>
      <c r="L22" s="201"/>
      <c r="M22" s="202"/>
    </row>
    <row r="23" spans="1:13" ht="25.5" x14ac:dyDescent="0.2">
      <c r="A23" s="46">
        <v>10227</v>
      </c>
      <c r="B23" s="40" t="s">
        <v>402</v>
      </c>
      <c r="C23" s="48" t="s">
        <v>39</v>
      </c>
      <c r="D23" s="49" t="s">
        <v>35</v>
      </c>
      <c r="E23" s="50"/>
      <c r="F23" s="50"/>
      <c r="G23" s="50"/>
      <c r="H23" s="51">
        <v>1</v>
      </c>
      <c r="I23" s="43"/>
      <c r="J23" s="52"/>
      <c r="L23" s="201"/>
      <c r="M23" s="202"/>
    </row>
    <row r="24" spans="1:13" x14ac:dyDescent="0.2">
      <c r="A24" s="46">
        <v>10228</v>
      </c>
      <c r="B24" s="40" t="s">
        <v>402</v>
      </c>
      <c r="C24" s="48" t="s">
        <v>40</v>
      </c>
      <c r="D24" s="49" t="s">
        <v>23</v>
      </c>
      <c r="E24" s="50"/>
      <c r="F24" s="50"/>
      <c r="G24" s="50"/>
      <c r="H24" s="51">
        <v>378</v>
      </c>
      <c r="I24" s="43"/>
      <c r="J24" s="52"/>
      <c r="L24" s="201"/>
      <c r="M24" s="202"/>
    </row>
    <row r="25" spans="1:13" x14ac:dyDescent="0.2">
      <c r="A25" s="46">
        <v>10229</v>
      </c>
      <c r="B25" s="40" t="s">
        <v>402</v>
      </c>
      <c r="C25" s="48" t="s">
        <v>41</v>
      </c>
      <c r="D25" s="49" t="s">
        <v>35</v>
      </c>
      <c r="E25" s="50"/>
      <c r="F25" s="50"/>
      <c r="G25" s="50"/>
      <c r="H25" s="51">
        <v>1</v>
      </c>
      <c r="I25" s="43"/>
      <c r="J25" s="52"/>
      <c r="L25" s="201"/>
      <c r="M25" s="202"/>
    </row>
    <row r="26" spans="1:13" x14ac:dyDescent="0.2">
      <c r="A26" s="46">
        <v>10239</v>
      </c>
      <c r="B26" s="40" t="s">
        <v>402</v>
      </c>
      <c r="C26" s="48" t="s">
        <v>42</v>
      </c>
      <c r="D26" s="49" t="s">
        <v>23</v>
      </c>
      <c r="E26" s="50"/>
      <c r="F26" s="50"/>
      <c r="G26" s="50"/>
      <c r="H26" s="51">
        <v>130.29</v>
      </c>
      <c r="I26" s="43"/>
      <c r="J26" s="52"/>
      <c r="L26" s="201"/>
      <c r="M26" s="202"/>
    </row>
    <row r="27" spans="1:13" ht="25.5" x14ac:dyDescent="0.2">
      <c r="A27" s="46">
        <v>10240</v>
      </c>
      <c r="B27" s="40" t="s">
        <v>402</v>
      </c>
      <c r="C27" s="48" t="s">
        <v>43</v>
      </c>
      <c r="D27" s="49" t="s">
        <v>35</v>
      </c>
      <c r="E27" s="50"/>
      <c r="F27" s="50"/>
      <c r="G27" s="50"/>
      <c r="H27" s="51">
        <v>45</v>
      </c>
      <c r="I27" s="43"/>
      <c r="J27" s="52"/>
      <c r="L27" s="201"/>
      <c r="M27" s="202"/>
    </row>
    <row r="28" spans="1:13" ht="25.5" x14ac:dyDescent="0.2">
      <c r="A28" s="46">
        <v>10246</v>
      </c>
      <c r="B28" s="40" t="s">
        <v>402</v>
      </c>
      <c r="C28" s="48" t="s">
        <v>44</v>
      </c>
      <c r="D28" s="49" t="s">
        <v>23</v>
      </c>
      <c r="E28" s="50"/>
      <c r="F28" s="50"/>
      <c r="G28" s="50"/>
      <c r="H28" s="51">
        <v>1229.1099999999999</v>
      </c>
      <c r="I28" s="43"/>
      <c r="J28" s="52"/>
      <c r="L28" s="201"/>
      <c r="M28" s="202"/>
    </row>
    <row r="29" spans="1:13" ht="25.5" x14ac:dyDescent="0.2">
      <c r="A29" s="46">
        <v>10254</v>
      </c>
      <c r="B29" s="40" t="s">
        <v>402</v>
      </c>
      <c r="C29" s="48" t="s">
        <v>45</v>
      </c>
      <c r="D29" s="49" t="s">
        <v>23</v>
      </c>
      <c r="E29" s="50"/>
      <c r="F29" s="50"/>
      <c r="G29" s="50"/>
      <c r="H29" s="51">
        <f>267.53*1.096586</f>
        <v>293.36965257999998</v>
      </c>
      <c r="I29" s="43"/>
      <c r="J29" s="52"/>
      <c r="L29" s="201"/>
      <c r="M29" s="202"/>
    </row>
    <row r="30" spans="1:13" x14ac:dyDescent="0.2">
      <c r="A30" s="46">
        <v>10323</v>
      </c>
      <c r="B30" s="40" t="s">
        <v>402</v>
      </c>
      <c r="C30" s="48" t="s">
        <v>46</v>
      </c>
      <c r="D30" s="49" t="s">
        <v>35</v>
      </c>
      <c r="E30" s="50"/>
      <c r="F30" s="50"/>
      <c r="G30" s="50"/>
      <c r="H30" s="51">
        <f>H19</f>
        <v>5</v>
      </c>
      <c r="I30" s="43"/>
      <c r="J30" s="52"/>
      <c r="L30" s="201"/>
      <c r="M30" s="202"/>
    </row>
    <row r="31" spans="1:13" ht="25.5" x14ac:dyDescent="0.2">
      <c r="A31" s="46">
        <v>10326</v>
      </c>
      <c r="B31" s="40" t="s">
        <v>402</v>
      </c>
      <c r="C31" s="48" t="s">
        <v>47</v>
      </c>
      <c r="D31" s="49" t="s">
        <v>23</v>
      </c>
      <c r="E31" s="50"/>
      <c r="F31" s="50"/>
      <c r="G31" s="50"/>
      <c r="H31" s="51">
        <v>267.52999999999997</v>
      </c>
      <c r="I31" s="43"/>
      <c r="J31" s="52"/>
      <c r="L31" s="201"/>
      <c r="M31" s="202"/>
    </row>
    <row r="32" spans="1:13" x14ac:dyDescent="0.2">
      <c r="A32" s="54"/>
      <c r="B32" s="55"/>
      <c r="C32" s="56" t="s">
        <v>48</v>
      </c>
      <c r="D32" s="55"/>
      <c r="E32" s="57"/>
      <c r="F32" s="57"/>
      <c r="G32" s="57"/>
      <c r="H32" s="58"/>
      <c r="I32" s="59"/>
      <c r="J32" s="60"/>
      <c r="L32" s="201"/>
      <c r="M32" s="202"/>
    </row>
    <row r="33" spans="1:13" s="61" customFormat="1" x14ac:dyDescent="0.2">
      <c r="A33" s="22">
        <v>2</v>
      </c>
      <c r="B33" s="23"/>
      <c r="C33" s="24" t="s">
        <v>49</v>
      </c>
      <c r="D33" s="23"/>
      <c r="E33" s="29"/>
      <c r="F33" s="29"/>
      <c r="G33" s="29"/>
      <c r="H33" s="26"/>
      <c r="I33" s="29"/>
      <c r="J33" s="30"/>
      <c r="K33" s="196"/>
      <c r="L33" s="201"/>
      <c r="M33" s="202"/>
    </row>
    <row r="34" spans="1:13" x14ac:dyDescent="0.2">
      <c r="A34" s="32">
        <v>203</v>
      </c>
      <c r="B34" s="33"/>
      <c r="C34" s="34" t="s">
        <v>50</v>
      </c>
      <c r="D34" s="35"/>
      <c r="E34" s="36"/>
      <c r="F34" s="36"/>
      <c r="G34" s="36"/>
      <c r="H34" s="37"/>
      <c r="I34" s="36"/>
      <c r="J34" s="38"/>
      <c r="L34" s="201"/>
      <c r="M34" s="202"/>
    </row>
    <row r="35" spans="1:13" s="9" customFormat="1" ht="16.5" customHeight="1" x14ac:dyDescent="0.2">
      <c r="A35" s="46">
        <v>20305</v>
      </c>
      <c r="B35" s="40" t="s">
        <v>402</v>
      </c>
      <c r="C35" s="48" t="s">
        <v>51</v>
      </c>
      <c r="D35" s="49" t="s">
        <v>23</v>
      </c>
      <c r="E35" s="50"/>
      <c r="F35" s="50"/>
      <c r="G35" s="50"/>
      <c r="H35" s="62">
        <f>2*4</f>
        <v>8</v>
      </c>
      <c r="I35" s="43"/>
      <c r="J35" s="52"/>
      <c r="K35" s="195"/>
      <c r="L35" s="201"/>
      <c r="M35" s="202"/>
    </row>
    <row r="36" spans="1:13" s="9" customFormat="1" ht="25.5" x14ac:dyDescent="0.2">
      <c r="A36" s="46">
        <v>20346</v>
      </c>
      <c r="B36" s="40" t="s">
        <v>402</v>
      </c>
      <c r="C36" s="48" t="s">
        <v>52</v>
      </c>
      <c r="D36" s="49" t="s">
        <v>53</v>
      </c>
      <c r="E36" s="50"/>
      <c r="F36" s="50"/>
      <c r="G36" s="50"/>
      <c r="H36" s="62">
        <f>44.88*4</f>
        <v>179.52</v>
      </c>
      <c r="I36" s="43"/>
      <c r="J36" s="52"/>
      <c r="K36" s="195"/>
      <c r="L36" s="201"/>
      <c r="M36" s="202"/>
    </row>
    <row r="37" spans="1:13" s="9" customFormat="1" ht="63.75" x14ac:dyDescent="0.2">
      <c r="A37" s="46">
        <v>20350</v>
      </c>
      <c r="B37" s="40" t="s">
        <v>402</v>
      </c>
      <c r="C37" s="48" t="s">
        <v>54</v>
      </c>
      <c r="D37" s="49" t="s">
        <v>53</v>
      </c>
      <c r="E37" s="50"/>
      <c r="F37" s="50"/>
      <c r="G37" s="50"/>
      <c r="H37" s="62">
        <f>21.63+25.78</f>
        <v>47.41</v>
      </c>
      <c r="I37" s="43"/>
      <c r="J37" s="52"/>
      <c r="K37" s="195"/>
      <c r="L37" s="201"/>
      <c r="M37" s="202"/>
    </row>
    <row r="38" spans="1:13" x14ac:dyDescent="0.2">
      <c r="A38" s="32">
        <v>207</v>
      </c>
      <c r="B38" s="33"/>
      <c r="C38" s="34" t="s">
        <v>49</v>
      </c>
      <c r="D38" s="35"/>
      <c r="E38" s="36"/>
      <c r="F38" s="36"/>
      <c r="G38" s="36"/>
      <c r="H38" s="37"/>
      <c r="I38" s="36"/>
      <c r="J38" s="38"/>
      <c r="L38" s="201"/>
      <c r="M38" s="202"/>
    </row>
    <row r="39" spans="1:13" s="9" customFormat="1" ht="63.75" x14ac:dyDescent="0.2">
      <c r="A39" s="46">
        <v>20705</v>
      </c>
      <c r="B39" s="40" t="s">
        <v>402</v>
      </c>
      <c r="C39" s="48" t="s">
        <v>55</v>
      </c>
      <c r="D39" s="49" t="s">
        <v>56</v>
      </c>
      <c r="E39" s="50"/>
      <c r="F39" s="50"/>
      <c r="G39" s="50"/>
      <c r="H39" s="62">
        <v>1</v>
      </c>
      <c r="I39" s="43"/>
      <c r="J39" s="52"/>
      <c r="K39" s="195"/>
      <c r="L39" s="201"/>
      <c r="M39" s="202"/>
    </row>
    <row r="40" spans="1:13" s="9" customFormat="1" ht="51" x14ac:dyDescent="0.2">
      <c r="A40" s="46">
        <v>20708</v>
      </c>
      <c r="B40" s="40" t="s">
        <v>402</v>
      </c>
      <c r="C40" s="48" t="s">
        <v>57</v>
      </c>
      <c r="D40" s="49" t="s">
        <v>23</v>
      </c>
      <c r="E40" s="50"/>
      <c r="F40" s="50"/>
      <c r="G40" s="50"/>
      <c r="H40" s="62">
        <v>12</v>
      </c>
      <c r="I40" s="43"/>
      <c r="J40" s="52"/>
      <c r="K40" s="195"/>
      <c r="L40" s="201"/>
      <c r="M40" s="202"/>
    </row>
    <row r="41" spans="1:13" s="64" customFormat="1" ht="15" x14ac:dyDescent="0.25">
      <c r="A41" s="54"/>
      <c r="B41" s="55"/>
      <c r="C41" s="56" t="s">
        <v>48</v>
      </c>
      <c r="D41" s="55"/>
      <c r="E41" s="57"/>
      <c r="F41" s="57"/>
      <c r="G41" s="57"/>
      <c r="H41" s="58"/>
      <c r="I41" s="63"/>
      <c r="J41" s="60"/>
      <c r="K41" s="199"/>
      <c r="L41" s="201"/>
      <c r="M41" s="202"/>
    </row>
    <row r="42" spans="1:13" s="61" customFormat="1" x14ac:dyDescent="0.2">
      <c r="A42" s="22">
        <v>3</v>
      </c>
      <c r="B42" s="23"/>
      <c r="C42" s="24" t="s">
        <v>58</v>
      </c>
      <c r="D42" s="23"/>
      <c r="E42" s="29"/>
      <c r="F42" s="29"/>
      <c r="G42" s="29"/>
      <c r="H42" s="26"/>
      <c r="I42" s="29"/>
      <c r="J42" s="30"/>
      <c r="K42" s="196"/>
      <c r="L42" s="201"/>
      <c r="M42" s="202"/>
    </row>
    <row r="43" spans="1:13" x14ac:dyDescent="0.2">
      <c r="A43" s="32">
        <v>301</v>
      </c>
      <c r="B43" s="33"/>
      <c r="C43" s="34" t="s">
        <v>59</v>
      </c>
      <c r="D43" s="35"/>
      <c r="E43" s="36"/>
      <c r="F43" s="36"/>
      <c r="G43" s="36"/>
      <c r="H43" s="37"/>
      <c r="I43" s="36"/>
      <c r="J43" s="38"/>
      <c r="L43" s="201"/>
      <c r="M43" s="202"/>
    </row>
    <row r="44" spans="1:13" s="9" customFormat="1" ht="25.5" x14ac:dyDescent="0.2">
      <c r="A44" s="46">
        <v>30101</v>
      </c>
      <c r="B44" s="40" t="s">
        <v>402</v>
      </c>
      <c r="C44" s="48" t="s">
        <v>60</v>
      </c>
      <c r="D44" s="49" t="s">
        <v>28</v>
      </c>
      <c r="E44" s="50"/>
      <c r="F44" s="50"/>
      <c r="G44" s="50"/>
      <c r="H44" s="62">
        <f>8.3655+'M.Q Itens Acrecidos'!L15</f>
        <v>36.735000000000007</v>
      </c>
      <c r="I44" s="43"/>
      <c r="J44" s="52"/>
      <c r="K44" s="195"/>
      <c r="L44" s="201"/>
      <c r="M44" s="202"/>
    </row>
    <row r="45" spans="1:13" s="9" customFormat="1" x14ac:dyDescent="0.2">
      <c r="A45" s="46">
        <v>30119</v>
      </c>
      <c r="B45" s="40" t="s">
        <v>402</v>
      </c>
      <c r="C45" s="48" t="s">
        <v>61</v>
      </c>
      <c r="D45" s="49" t="s">
        <v>23</v>
      </c>
      <c r="E45" s="50"/>
      <c r="F45" s="50"/>
      <c r="G45" s="50"/>
      <c r="H45" s="62">
        <f>H44/1.8</f>
        <v>20.408333333333335</v>
      </c>
      <c r="I45" s="43"/>
      <c r="J45" s="52"/>
      <c r="K45" s="195"/>
      <c r="L45" s="201"/>
      <c r="M45" s="202"/>
    </row>
    <row r="46" spans="1:13" x14ac:dyDescent="0.2">
      <c r="A46" s="32">
        <v>302</v>
      </c>
      <c r="B46" s="33"/>
      <c r="C46" s="34" t="s">
        <v>62</v>
      </c>
      <c r="D46" s="35"/>
      <c r="E46" s="36"/>
      <c r="F46" s="36"/>
      <c r="G46" s="36"/>
      <c r="H46" s="37"/>
      <c r="I46" s="36"/>
      <c r="J46" s="38"/>
      <c r="L46" s="201"/>
      <c r="M46" s="202"/>
    </row>
    <row r="47" spans="1:13" s="9" customFormat="1" ht="25.5" x14ac:dyDescent="0.2">
      <c r="A47" s="46">
        <v>30201</v>
      </c>
      <c r="B47" s="40" t="s">
        <v>402</v>
      </c>
      <c r="C47" s="48" t="s">
        <v>63</v>
      </c>
      <c r="D47" s="49" t="s">
        <v>28</v>
      </c>
      <c r="E47" s="50"/>
      <c r="F47" s="50"/>
      <c r="G47" s="50"/>
      <c r="H47" s="62">
        <v>6.43</v>
      </c>
      <c r="I47" s="43"/>
      <c r="J47" s="52"/>
      <c r="K47" s="195"/>
      <c r="L47" s="201"/>
      <c r="M47" s="202"/>
    </row>
    <row r="48" spans="1:13" x14ac:dyDescent="0.2">
      <c r="A48" s="46">
        <v>30203</v>
      </c>
      <c r="B48" s="40" t="s">
        <v>402</v>
      </c>
      <c r="C48" s="48" t="s">
        <v>64</v>
      </c>
      <c r="D48" s="49" t="s">
        <v>28</v>
      </c>
      <c r="E48" s="50"/>
      <c r="F48" s="50"/>
      <c r="G48" s="50"/>
      <c r="H48" s="62">
        <f>(H45+130.16)*0.05</f>
        <v>7.5284166666666668</v>
      </c>
      <c r="I48" s="43"/>
      <c r="J48" s="52"/>
      <c r="K48" s="197"/>
      <c r="L48" s="201"/>
      <c r="M48" s="202"/>
    </row>
    <row r="49" spans="1:13" s="9" customFormat="1" x14ac:dyDescent="0.2">
      <c r="A49" s="46">
        <v>30204</v>
      </c>
      <c r="B49" s="40" t="s">
        <v>402</v>
      </c>
      <c r="C49" s="48" t="s">
        <v>65</v>
      </c>
      <c r="D49" s="49" t="s">
        <v>28</v>
      </c>
      <c r="E49" s="50"/>
      <c r="F49" s="50"/>
      <c r="G49" s="50"/>
      <c r="H49" s="62">
        <f>(H45+130.16)*0.03</f>
        <v>4.5170499999999993</v>
      </c>
      <c r="I49" s="43"/>
      <c r="J49" s="52"/>
      <c r="K49" s="195"/>
      <c r="L49" s="201"/>
      <c r="M49" s="202"/>
    </row>
    <row r="50" spans="1:13" x14ac:dyDescent="0.2">
      <c r="A50" s="32">
        <v>303</v>
      </c>
      <c r="B50" s="33"/>
      <c r="C50" s="34" t="s">
        <v>66</v>
      </c>
      <c r="D50" s="35"/>
      <c r="E50" s="36"/>
      <c r="F50" s="36"/>
      <c r="G50" s="36"/>
      <c r="H50" s="37"/>
      <c r="I50" s="36"/>
      <c r="J50" s="38"/>
      <c r="L50" s="201"/>
      <c r="M50" s="202"/>
    </row>
    <row r="51" spans="1:13" s="9" customFormat="1" ht="51" x14ac:dyDescent="0.2">
      <c r="A51" s="46">
        <v>30304</v>
      </c>
      <c r="B51" s="40" t="s">
        <v>402</v>
      </c>
      <c r="C51" s="48" t="s">
        <v>67</v>
      </c>
      <c r="D51" s="49" t="s">
        <v>28</v>
      </c>
      <c r="E51" s="50"/>
      <c r="F51" s="50"/>
      <c r="G51" s="50"/>
      <c r="H51" s="62">
        <f>(((H9+H10+H16+H11+H26)*0.08+(H13*0.5)+H15)*1.5+(H44-H47))*1.3</f>
        <v>183.85913000000002</v>
      </c>
      <c r="I51" s="43"/>
      <c r="J51" s="52"/>
      <c r="K51" s="196"/>
      <c r="L51" s="201"/>
      <c r="M51" s="202"/>
    </row>
    <row r="52" spans="1:13" s="64" customFormat="1" ht="15" x14ac:dyDescent="0.25">
      <c r="A52" s="54"/>
      <c r="B52" s="55"/>
      <c r="C52" s="56" t="s">
        <v>48</v>
      </c>
      <c r="D52" s="55"/>
      <c r="E52" s="57"/>
      <c r="F52" s="57"/>
      <c r="G52" s="57"/>
      <c r="H52" s="58"/>
      <c r="I52" s="63"/>
      <c r="J52" s="66"/>
      <c r="K52" s="199"/>
      <c r="L52" s="201"/>
      <c r="M52" s="202"/>
    </row>
    <row r="53" spans="1:13" s="61" customFormat="1" x14ac:dyDescent="0.2">
      <c r="A53" s="22">
        <v>4</v>
      </c>
      <c r="B53" s="23"/>
      <c r="C53" s="24" t="s">
        <v>68</v>
      </c>
      <c r="D53" s="23"/>
      <c r="E53" s="29"/>
      <c r="F53" s="29"/>
      <c r="G53" s="29"/>
      <c r="H53" s="26"/>
      <c r="I53" s="29"/>
      <c r="J53" s="30"/>
      <c r="K53" s="196"/>
      <c r="L53" s="201"/>
      <c r="M53" s="202"/>
    </row>
    <row r="54" spans="1:13" x14ac:dyDescent="0.2">
      <c r="A54" s="32">
        <v>402</v>
      </c>
      <c r="B54" s="33"/>
      <c r="C54" s="34" t="s">
        <v>69</v>
      </c>
      <c r="D54" s="35"/>
      <c r="E54" s="36"/>
      <c r="F54" s="36"/>
      <c r="G54" s="36"/>
      <c r="H54" s="37"/>
      <c r="I54" s="36"/>
      <c r="J54" s="38"/>
      <c r="L54" s="201"/>
      <c r="M54" s="202"/>
    </row>
    <row r="55" spans="1:13" s="9" customFormat="1" ht="25.5" x14ac:dyDescent="0.2">
      <c r="A55" s="46">
        <v>40224</v>
      </c>
      <c r="B55" s="40" t="s">
        <v>402</v>
      </c>
      <c r="C55" s="48" t="s">
        <v>70</v>
      </c>
      <c r="D55" s="49" t="s">
        <v>28</v>
      </c>
      <c r="E55" s="50"/>
      <c r="F55" s="50"/>
      <c r="G55" s="50"/>
      <c r="H55" s="62">
        <v>8.2100000000000009</v>
      </c>
      <c r="I55" s="43"/>
      <c r="J55" s="52"/>
      <c r="K55" s="195"/>
      <c r="L55" s="201"/>
      <c r="M55" s="202"/>
    </row>
    <row r="56" spans="1:13" s="9" customFormat="1" ht="38.25" x14ac:dyDescent="0.2">
      <c r="A56" s="46">
        <v>40231</v>
      </c>
      <c r="B56" s="40" t="s">
        <v>402</v>
      </c>
      <c r="C56" s="48" t="s">
        <v>71</v>
      </c>
      <c r="D56" s="49" t="s">
        <v>28</v>
      </c>
      <c r="E56" s="50"/>
      <c r="F56" s="50"/>
      <c r="G56" s="50"/>
      <c r="H56" s="62">
        <v>1.1399999999999999</v>
      </c>
      <c r="I56" s="43"/>
      <c r="J56" s="52"/>
      <c r="K56" s="195"/>
      <c r="L56" s="201"/>
      <c r="M56" s="202"/>
    </row>
    <row r="57" spans="1:13" s="9" customFormat="1" ht="25.5" x14ac:dyDescent="0.2">
      <c r="A57" s="46">
        <v>40237</v>
      </c>
      <c r="B57" s="40" t="s">
        <v>402</v>
      </c>
      <c r="C57" s="48" t="s">
        <v>72</v>
      </c>
      <c r="D57" s="49" t="s">
        <v>28</v>
      </c>
      <c r="E57" s="50"/>
      <c r="F57" s="50"/>
      <c r="G57" s="50"/>
      <c r="H57" s="62">
        <v>1.86</v>
      </c>
      <c r="I57" s="43"/>
      <c r="J57" s="52"/>
      <c r="K57" s="195"/>
      <c r="L57" s="201"/>
      <c r="M57" s="202"/>
    </row>
    <row r="58" spans="1:13" s="9" customFormat="1" ht="25.5" x14ac:dyDescent="0.2">
      <c r="A58" s="46">
        <v>40243</v>
      </c>
      <c r="B58" s="40" t="s">
        <v>402</v>
      </c>
      <c r="C58" s="48" t="s">
        <v>73</v>
      </c>
      <c r="D58" s="49" t="s">
        <v>74</v>
      </c>
      <c r="E58" s="50"/>
      <c r="F58" s="50"/>
      <c r="G58" s="50"/>
      <c r="H58" s="62">
        <v>448</v>
      </c>
      <c r="I58" s="43"/>
      <c r="J58" s="52"/>
      <c r="K58" s="195"/>
      <c r="L58" s="201"/>
      <c r="M58" s="202"/>
    </row>
    <row r="59" spans="1:13" s="9" customFormat="1" ht="26.25" customHeight="1" x14ac:dyDescent="0.2">
      <c r="A59" s="46">
        <v>40245</v>
      </c>
      <c r="B59" s="40" t="s">
        <v>402</v>
      </c>
      <c r="C59" s="48" t="s">
        <v>75</v>
      </c>
      <c r="D59" s="49" t="s">
        <v>74</v>
      </c>
      <c r="E59" s="50"/>
      <c r="F59" s="50"/>
      <c r="G59" s="50"/>
      <c r="H59" s="62">
        <v>318.2</v>
      </c>
      <c r="I59" s="43"/>
      <c r="J59" s="52"/>
      <c r="K59" s="195"/>
      <c r="L59" s="201"/>
      <c r="M59" s="202"/>
    </row>
    <row r="60" spans="1:13" s="9" customFormat="1" ht="25.5" x14ac:dyDescent="0.2">
      <c r="A60" s="46">
        <v>40246</v>
      </c>
      <c r="B60" s="40" t="s">
        <v>402</v>
      </c>
      <c r="C60" s="48" t="s">
        <v>76</v>
      </c>
      <c r="D60" s="49" t="s">
        <v>74</v>
      </c>
      <c r="E60" s="50"/>
      <c r="F60" s="50"/>
      <c r="G60" s="50"/>
      <c r="H60" s="62">
        <v>114</v>
      </c>
      <c r="I60" s="43"/>
      <c r="J60" s="52"/>
      <c r="K60" s="195"/>
      <c r="L60" s="201"/>
      <c r="M60" s="202"/>
    </row>
    <row r="61" spans="1:13" s="9" customFormat="1" ht="38.25" x14ac:dyDescent="0.2">
      <c r="A61" s="46">
        <v>40250</v>
      </c>
      <c r="B61" s="40" t="s">
        <v>402</v>
      </c>
      <c r="C61" s="48" t="s">
        <v>77</v>
      </c>
      <c r="D61" s="49" t="s">
        <v>23</v>
      </c>
      <c r="E61" s="50"/>
      <c r="F61" s="50"/>
      <c r="G61" s="50"/>
      <c r="H61" s="62">
        <v>111.11</v>
      </c>
      <c r="I61" s="43"/>
      <c r="J61" s="52"/>
      <c r="K61" s="195"/>
      <c r="L61" s="201"/>
      <c r="M61" s="202"/>
    </row>
    <row r="62" spans="1:13" s="64" customFormat="1" ht="15" x14ac:dyDescent="0.25">
      <c r="A62" s="54"/>
      <c r="B62" s="55"/>
      <c r="C62" s="56" t="s">
        <v>48</v>
      </c>
      <c r="D62" s="55"/>
      <c r="E62" s="57"/>
      <c r="F62" s="57"/>
      <c r="G62" s="57"/>
      <c r="H62" s="58"/>
      <c r="I62" s="59"/>
      <c r="J62" s="66"/>
      <c r="K62" s="199"/>
      <c r="L62" s="201"/>
      <c r="M62" s="202"/>
    </row>
    <row r="63" spans="1:13" s="61" customFormat="1" x14ac:dyDescent="0.2">
      <c r="A63" s="22">
        <v>5</v>
      </c>
      <c r="B63" s="23"/>
      <c r="C63" s="24" t="s">
        <v>78</v>
      </c>
      <c r="D63" s="23"/>
      <c r="E63" s="29"/>
      <c r="F63" s="29"/>
      <c r="G63" s="29"/>
      <c r="H63" s="26"/>
      <c r="I63" s="29"/>
      <c r="J63" s="30"/>
      <c r="K63" s="196"/>
      <c r="L63" s="201"/>
      <c r="M63" s="202"/>
    </row>
    <row r="64" spans="1:13" x14ac:dyDescent="0.2">
      <c r="A64" s="32">
        <v>502</v>
      </c>
      <c r="B64" s="33"/>
      <c r="C64" s="34" t="s">
        <v>79</v>
      </c>
      <c r="D64" s="35"/>
      <c r="E64" s="36"/>
      <c r="F64" s="36"/>
      <c r="G64" s="36"/>
      <c r="H64" s="37"/>
      <c r="I64" s="36"/>
      <c r="J64" s="38"/>
      <c r="K64" s="208"/>
      <c r="L64" s="201"/>
      <c r="M64" s="202"/>
    </row>
    <row r="65" spans="1:13" s="9" customFormat="1" ht="38.25" x14ac:dyDescent="0.2">
      <c r="A65" s="46">
        <v>96358</v>
      </c>
      <c r="B65" s="67" t="s">
        <v>370</v>
      </c>
      <c r="C65" s="68" t="s">
        <v>407</v>
      </c>
      <c r="D65" s="49" t="s">
        <v>23</v>
      </c>
      <c r="E65" s="50"/>
      <c r="F65" s="50"/>
      <c r="G65" s="50"/>
      <c r="H65" s="51">
        <f>'M.Q Itens Acrecidos'!L27</f>
        <v>14.834999999999999</v>
      </c>
      <c r="I65" s="43"/>
      <c r="J65" s="52"/>
      <c r="K65" s="208"/>
      <c r="L65" s="201"/>
      <c r="M65" s="202"/>
    </row>
    <row r="66" spans="1:13" s="9" customFormat="1" ht="38.25" x14ac:dyDescent="0.2">
      <c r="A66" s="218" t="s">
        <v>82</v>
      </c>
      <c r="B66" s="219"/>
      <c r="C66" s="48" t="s">
        <v>83</v>
      </c>
      <c r="D66" s="49" t="s">
        <v>23</v>
      </c>
      <c r="E66" s="50"/>
      <c r="F66" s="50"/>
      <c r="G66" s="50"/>
      <c r="H66" s="51">
        <v>160.25</v>
      </c>
      <c r="I66" s="43"/>
      <c r="J66" s="52"/>
      <c r="K66" s="208"/>
      <c r="L66" s="201"/>
      <c r="M66" s="202"/>
    </row>
    <row r="67" spans="1:13" s="9" customFormat="1" ht="25.5" x14ac:dyDescent="0.2">
      <c r="A67" s="218" t="s">
        <v>84</v>
      </c>
      <c r="B67" s="219"/>
      <c r="C67" s="68" t="s">
        <v>408</v>
      </c>
      <c r="D67" s="69" t="s">
        <v>23</v>
      </c>
      <c r="E67" s="70"/>
      <c r="F67" s="70"/>
      <c r="G67" s="50"/>
      <c r="H67" s="62">
        <f>160.25</f>
        <v>160.25</v>
      </c>
      <c r="I67" s="43"/>
      <c r="J67" s="52"/>
      <c r="K67" s="208"/>
      <c r="L67" s="201"/>
      <c r="M67" s="202"/>
    </row>
    <row r="68" spans="1:13" s="64" customFormat="1" ht="15" x14ac:dyDescent="0.25">
      <c r="A68" s="54"/>
      <c r="B68" s="55"/>
      <c r="C68" s="56" t="s">
        <v>48</v>
      </c>
      <c r="D68" s="55"/>
      <c r="E68" s="57"/>
      <c r="F68" s="57"/>
      <c r="G68" s="57"/>
      <c r="H68" s="58"/>
      <c r="I68" s="63"/>
      <c r="J68" s="60"/>
      <c r="K68" s="209"/>
      <c r="L68" s="201"/>
      <c r="M68" s="202"/>
    </row>
    <row r="69" spans="1:13" s="61" customFormat="1" x14ac:dyDescent="0.2">
      <c r="A69" s="22">
        <v>6</v>
      </c>
      <c r="B69" s="23"/>
      <c r="C69" s="24" t="s">
        <v>85</v>
      </c>
      <c r="D69" s="23"/>
      <c r="E69" s="29"/>
      <c r="F69" s="29"/>
      <c r="G69" s="29"/>
      <c r="H69" s="26"/>
      <c r="I69" s="29"/>
      <c r="J69" s="30"/>
      <c r="K69" s="196"/>
      <c r="L69" s="201"/>
      <c r="M69" s="202"/>
    </row>
    <row r="70" spans="1:13" x14ac:dyDescent="0.2">
      <c r="A70" s="32">
        <v>601</v>
      </c>
      <c r="B70" s="33"/>
      <c r="C70" s="34" t="s">
        <v>86</v>
      </c>
      <c r="D70" s="35"/>
      <c r="E70" s="36"/>
      <c r="F70" s="36"/>
      <c r="G70" s="36"/>
      <c r="H70" s="37"/>
      <c r="I70" s="36"/>
      <c r="J70" s="38"/>
      <c r="L70" s="201"/>
      <c r="M70" s="202"/>
    </row>
    <row r="71" spans="1:13" s="9" customFormat="1" ht="25.5" x14ac:dyDescent="0.2">
      <c r="A71" s="46">
        <v>60101</v>
      </c>
      <c r="B71" s="40" t="s">
        <v>402</v>
      </c>
      <c r="C71" s="48" t="s">
        <v>87</v>
      </c>
      <c r="D71" s="49" t="s">
        <v>56</v>
      </c>
      <c r="E71" s="50"/>
      <c r="F71" s="50"/>
      <c r="G71" s="50"/>
      <c r="H71" s="62">
        <v>1</v>
      </c>
      <c r="I71" s="43"/>
      <c r="J71" s="52"/>
      <c r="K71" s="195"/>
      <c r="L71" s="201"/>
      <c r="M71" s="202"/>
    </row>
    <row r="72" spans="1:13" ht="25.5" x14ac:dyDescent="0.2">
      <c r="A72" s="46">
        <v>60102</v>
      </c>
      <c r="B72" s="40" t="s">
        <v>402</v>
      </c>
      <c r="C72" s="48" t="s">
        <v>88</v>
      </c>
      <c r="D72" s="49" t="s">
        <v>56</v>
      </c>
      <c r="E72" s="50"/>
      <c r="F72" s="50"/>
      <c r="G72" s="50"/>
      <c r="H72" s="62">
        <v>2</v>
      </c>
      <c r="I72" s="43"/>
      <c r="J72" s="52"/>
      <c r="K72" s="197"/>
      <c r="L72" s="201"/>
      <c r="M72" s="202"/>
    </row>
    <row r="73" spans="1:13" s="9" customFormat="1" ht="25.5" x14ac:dyDescent="0.2">
      <c r="A73" s="46">
        <v>60103</v>
      </c>
      <c r="B73" s="40" t="s">
        <v>402</v>
      </c>
      <c r="C73" s="48" t="s">
        <v>89</v>
      </c>
      <c r="D73" s="49" t="s">
        <v>56</v>
      </c>
      <c r="E73" s="50"/>
      <c r="F73" s="50"/>
      <c r="G73" s="50"/>
      <c r="H73" s="62">
        <v>3</v>
      </c>
      <c r="I73" s="43"/>
      <c r="J73" s="52"/>
      <c r="K73" s="195"/>
      <c r="L73" s="201"/>
      <c r="M73" s="202"/>
    </row>
    <row r="74" spans="1:13" ht="38.25" x14ac:dyDescent="0.2">
      <c r="A74" s="46">
        <v>60110</v>
      </c>
      <c r="B74" s="40" t="s">
        <v>402</v>
      </c>
      <c r="C74" s="48" t="s">
        <v>90</v>
      </c>
      <c r="D74" s="49" t="s">
        <v>53</v>
      </c>
      <c r="E74" s="50"/>
      <c r="F74" s="50"/>
      <c r="G74" s="50"/>
      <c r="H74" s="62">
        <v>105.17</v>
      </c>
      <c r="I74" s="43"/>
      <c r="J74" s="52"/>
      <c r="K74" s="197"/>
      <c r="L74" s="201"/>
      <c r="M74" s="202"/>
    </row>
    <row r="75" spans="1:13" x14ac:dyDescent="0.2">
      <c r="A75" s="32">
        <v>613</v>
      </c>
      <c r="B75" s="33"/>
      <c r="C75" s="34" t="s">
        <v>91</v>
      </c>
      <c r="D75" s="35"/>
      <c r="E75" s="36"/>
      <c r="F75" s="36"/>
      <c r="G75" s="36"/>
      <c r="H75" s="37"/>
      <c r="I75" s="36"/>
      <c r="J75" s="38"/>
      <c r="L75" s="201"/>
      <c r="M75" s="202"/>
    </row>
    <row r="76" spans="1:13" ht="51.75" customHeight="1" x14ac:dyDescent="0.2">
      <c r="A76" s="32">
        <v>613</v>
      </c>
      <c r="B76" s="33"/>
      <c r="C76" s="34" t="s">
        <v>92</v>
      </c>
      <c r="D76" s="35"/>
      <c r="E76" s="36"/>
      <c r="F76" s="36"/>
      <c r="G76" s="36"/>
      <c r="H76" s="37"/>
      <c r="I76" s="36"/>
      <c r="J76" s="38"/>
      <c r="L76" s="201"/>
      <c r="M76" s="202"/>
    </row>
    <row r="77" spans="1:13" s="9" customFormat="1" x14ac:dyDescent="0.2">
      <c r="A77" s="46">
        <v>61301</v>
      </c>
      <c r="B77" s="40" t="s">
        <v>402</v>
      </c>
      <c r="C77" s="48" t="s">
        <v>93</v>
      </c>
      <c r="D77" s="49" t="s">
        <v>56</v>
      </c>
      <c r="E77" s="50"/>
      <c r="F77" s="50"/>
      <c r="G77" s="50"/>
      <c r="H77" s="62">
        <v>1</v>
      </c>
      <c r="I77" s="43"/>
      <c r="J77" s="52"/>
      <c r="K77" s="195"/>
      <c r="L77" s="201"/>
      <c r="M77" s="202"/>
    </row>
    <row r="78" spans="1:13" s="9" customFormat="1" x14ac:dyDescent="0.2">
      <c r="A78" s="46">
        <v>61302</v>
      </c>
      <c r="B78" s="40" t="s">
        <v>402</v>
      </c>
      <c r="C78" s="48" t="s">
        <v>94</v>
      </c>
      <c r="D78" s="49" t="s">
        <v>56</v>
      </c>
      <c r="E78" s="50"/>
      <c r="F78" s="50"/>
      <c r="G78" s="50"/>
      <c r="H78" s="62">
        <v>2</v>
      </c>
      <c r="I78" s="43"/>
      <c r="J78" s="52"/>
      <c r="K78" s="195"/>
      <c r="L78" s="201"/>
      <c r="M78" s="202"/>
    </row>
    <row r="79" spans="1:13" s="9" customFormat="1" x14ac:dyDescent="0.2">
      <c r="A79" s="46">
        <v>61303</v>
      </c>
      <c r="B79" s="40" t="s">
        <v>402</v>
      </c>
      <c r="C79" s="48" t="s">
        <v>95</v>
      </c>
      <c r="D79" s="49" t="s">
        <v>56</v>
      </c>
      <c r="E79" s="50"/>
      <c r="F79" s="50"/>
      <c r="G79" s="50"/>
      <c r="H79" s="62">
        <v>3</v>
      </c>
      <c r="I79" s="43"/>
      <c r="J79" s="52"/>
      <c r="K79" s="195"/>
      <c r="L79" s="201"/>
      <c r="M79" s="202"/>
    </row>
    <row r="80" spans="1:13" s="9" customFormat="1" ht="63.75" customHeight="1" x14ac:dyDescent="0.2">
      <c r="A80" s="46">
        <v>61403</v>
      </c>
      <c r="B80" s="40" t="s">
        <v>402</v>
      </c>
      <c r="C80" s="68" t="s">
        <v>414</v>
      </c>
      <c r="D80" s="49" t="s">
        <v>56</v>
      </c>
      <c r="E80" s="50"/>
      <c r="F80" s="50"/>
      <c r="G80" s="50"/>
      <c r="H80" s="62">
        <v>1</v>
      </c>
      <c r="I80" s="43"/>
      <c r="J80" s="52"/>
      <c r="K80" s="195"/>
      <c r="L80" s="201"/>
      <c r="M80" s="202"/>
    </row>
    <row r="81" spans="1:13" s="9" customFormat="1" x14ac:dyDescent="0.2">
      <c r="A81" s="218" t="s">
        <v>96</v>
      </c>
      <c r="B81" s="219"/>
      <c r="C81" s="48" t="e">
        <f>#REF!</f>
        <v>#REF!</v>
      </c>
      <c r="D81" s="49" t="s">
        <v>56</v>
      </c>
      <c r="E81" s="50"/>
      <c r="F81" s="50"/>
      <c r="G81" s="50"/>
      <c r="H81" s="62">
        <v>1</v>
      </c>
      <c r="I81" s="43"/>
      <c r="J81" s="52"/>
      <c r="K81" s="195"/>
      <c r="L81" s="201"/>
      <c r="M81" s="202"/>
    </row>
    <row r="82" spans="1:13" s="9" customFormat="1" x14ac:dyDescent="0.2">
      <c r="A82" s="220" t="s">
        <v>97</v>
      </c>
      <c r="B82" s="221"/>
      <c r="C82" s="48" t="e">
        <f>#REF!</f>
        <v>#REF!</v>
      </c>
      <c r="D82" s="49" t="s">
        <v>56</v>
      </c>
      <c r="E82" s="50"/>
      <c r="F82" s="50"/>
      <c r="G82" s="50"/>
      <c r="H82" s="51">
        <v>1</v>
      </c>
      <c r="I82" s="43"/>
      <c r="J82" s="71"/>
      <c r="K82" s="195"/>
      <c r="L82" s="201"/>
      <c r="M82" s="202"/>
    </row>
    <row r="83" spans="1:13" x14ac:dyDescent="0.2">
      <c r="A83" s="32">
        <v>622</v>
      </c>
      <c r="B83" s="33"/>
      <c r="C83" s="34" t="s">
        <v>98</v>
      </c>
      <c r="D83" s="35"/>
      <c r="E83" s="36"/>
      <c r="F83" s="36"/>
      <c r="G83" s="36"/>
      <c r="H83" s="37"/>
      <c r="I83" s="36"/>
      <c r="J83" s="38"/>
      <c r="L83" s="201"/>
      <c r="M83" s="202"/>
    </row>
    <row r="84" spans="1:13" s="9" customFormat="1" ht="38.25" x14ac:dyDescent="0.2">
      <c r="A84" s="222" t="s">
        <v>99</v>
      </c>
      <c r="B84" s="223"/>
      <c r="C84" s="68" t="s">
        <v>100</v>
      </c>
      <c r="D84" s="69" t="s">
        <v>56</v>
      </c>
      <c r="E84" s="70"/>
      <c r="F84" s="70"/>
      <c r="G84" s="50"/>
      <c r="H84" s="62">
        <f>16+16</f>
        <v>32</v>
      </c>
      <c r="I84" s="43"/>
      <c r="J84" s="52"/>
      <c r="K84" s="195"/>
      <c r="L84" s="201"/>
      <c r="M84" s="202"/>
    </row>
    <row r="85" spans="1:13" s="64" customFormat="1" ht="15" x14ac:dyDescent="0.25">
      <c r="A85" s="54"/>
      <c r="B85" s="55"/>
      <c r="C85" s="56" t="s">
        <v>48</v>
      </c>
      <c r="D85" s="55"/>
      <c r="E85" s="57"/>
      <c r="F85" s="57"/>
      <c r="G85" s="57"/>
      <c r="H85" s="58"/>
      <c r="I85" s="63"/>
      <c r="J85" s="66"/>
      <c r="K85" s="199"/>
      <c r="L85" s="201"/>
      <c r="M85" s="202"/>
    </row>
    <row r="86" spans="1:13" s="61" customFormat="1" x14ac:dyDescent="0.2">
      <c r="A86" s="22">
        <v>7</v>
      </c>
      <c r="B86" s="23"/>
      <c r="C86" s="24" t="s">
        <v>101</v>
      </c>
      <c r="D86" s="23"/>
      <c r="E86" s="29"/>
      <c r="F86" s="29"/>
      <c r="G86" s="29"/>
      <c r="H86" s="26"/>
      <c r="I86" s="29"/>
      <c r="J86" s="30"/>
      <c r="K86" s="196"/>
      <c r="L86" s="201"/>
      <c r="M86" s="202"/>
    </row>
    <row r="87" spans="1:13" x14ac:dyDescent="0.2">
      <c r="A87" s="32">
        <v>711</v>
      </c>
      <c r="B87" s="33"/>
      <c r="C87" s="34" t="s">
        <v>102</v>
      </c>
      <c r="D87" s="35"/>
      <c r="E87" s="36"/>
      <c r="F87" s="36"/>
      <c r="G87" s="36"/>
      <c r="H87" s="37"/>
      <c r="I87" s="36"/>
      <c r="J87" s="38"/>
      <c r="L87" s="201"/>
      <c r="M87" s="202"/>
    </row>
    <row r="88" spans="1:13" s="31" customFormat="1" ht="25.5" x14ac:dyDescent="0.2">
      <c r="A88" s="46">
        <v>71104</v>
      </c>
      <c r="B88" s="40" t="s">
        <v>402</v>
      </c>
      <c r="C88" s="48" t="s">
        <v>103</v>
      </c>
      <c r="D88" s="49" t="s">
        <v>23</v>
      </c>
      <c r="E88" s="50"/>
      <c r="F88" s="50"/>
      <c r="G88" s="50"/>
      <c r="H88" s="72">
        <f>1*2.43*2</f>
        <v>4.8600000000000003</v>
      </c>
      <c r="I88" s="43"/>
      <c r="J88" s="52"/>
      <c r="K88" s="7"/>
      <c r="L88" s="201"/>
      <c r="M88" s="202"/>
    </row>
    <row r="89" spans="1:13" s="31" customFormat="1" x14ac:dyDescent="0.2">
      <c r="A89" s="46">
        <v>71105</v>
      </c>
      <c r="B89" s="40" t="s">
        <v>402</v>
      </c>
      <c r="C89" s="48" t="s">
        <v>104</v>
      </c>
      <c r="D89" s="49" t="s">
        <v>23</v>
      </c>
      <c r="E89" s="50"/>
      <c r="F89" s="50"/>
      <c r="G89" s="50"/>
      <c r="H89" s="72">
        <f>4.43*2.43</f>
        <v>10.764900000000001</v>
      </c>
      <c r="I89" s="43"/>
      <c r="J89" s="52"/>
      <c r="K89" s="7"/>
      <c r="L89" s="201"/>
      <c r="M89" s="202"/>
    </row>
    <row r="90" spans="1:13" x14ac:dyDescent="0.2">
      <c r="A90" s="32">
        <v>717</v>
      </c>
      <c r="B90" s="33"/>
      <c r="C90" s="34" t="s">
        <v>101</v>
      </c>
      <c r="D90" s="35"/>
      <c r="E90" s="36"/>
      <c r="F90" s="36"/>
      <c r="G90" s="36"/>
      <c r="H90" s="37"/>
      <c r="I90" s="36"/>
      <c r="J90" s="38"/>
      <c r="L90" s="201"/>
      <c r="M90" s="202"/>
    </row>
    <row r="91" spans="1:13" s="9" customFormat="1" ht="38.25" x14ac:dyDescent="0.2">
      <c r="A91" s="73">
        <v>71704</v>
      </c>
      <c r="B91" s="40" t="s">
        <v>402</v>
      </c>
      <c r="C91" s="48" t="s">
        <v>105</v>
      </c>
      <c r="D91" s="49" t="s">
        <v>23</v>
      </c>
      <c r="E91" s="50"/>
      <c r="F91" s="50"/>
      <c r="G91" s="50"/>
      <c r="H91" s="74">
        <v>17.920000000000002</v>
      </c>
      <c r="I91" s="43"/>
      <c r="J91" s="52"/>
      <c r="K91" s="195"/>
      <c r="L91" s="201"/>
      <c r="M91" s="202"/>
    </row>
    <row r="92" spans="1:13" s="64" customFormat="1" ht="15" x14ac:dyDescent="0.25">
      <c r="A92" s="54"/>
      <c r="B92" s="55"/>
      <c r="C92" s="56" t="s">
        <v>48</v>
      </c>
      <c r="D92" s="55"/>
      <c r="E92" s="57"/>
      <c r="F92" s="57"/>
      <c r="G92" s="57"/>
      <c r="H92" s="58"/>
      <c r="I92" s="63"/>
      <c r="J92" s="66"/>
      <c r="K92" s="199"/>
      <c r="L92" s="201"/>
      <c r="M92" s="202"/>
    </row>
    <row r="93" spans="1:13" s="61" customFormat="1" x14ac:dyDescent="0.2">
      <c r="A93" s="22">
        <v>8</v>
      </c>
      <c r="B93" s="23"/>
      <c r="C93" s="24" t="s">
        <v>106</v>
      </c>
      <c r="D93" s="23"/>
      <c r="E93" s="29"/>
      <c r="F93" s="29"/>
      <c r="G93" s="29"/>
      <c r="H93" s="26"/>
      <c r="I93" s="29"/>
      <c r="J93" s="30"/>
      <c r="K93" s="196"/>
      <c r="L93" s="201"/>
      <c r="M93" s="202"/>
    </row>
    <row r="94" spans="1:13" x14ac:dyDescent="0.2">
      <c r="A94" s="32">
        <v>801</v>
      </c>
      <c r="B94" s="33"/>
      <c r="C94" s="34" t="s">
        <v>107</v>
      </c>
      <c r="D94" s="35"/>
      <c r="E94" s="36"/>
      <c r="F94" s="36"/>
      <c r="G94" s="36"/>
      <c r="H94" s="37"/>
      <c r="I94" s="36"/>
      <c r="J94" s="38"/>
      <c r="L94" s="201"/>
      <c r="M94" s="202"/>
    </row>
    <row r="95" spans="1:13" s="9" customFormat="1" x14ac:dyDescent="0.2">
      <c r="A95" s="46">
        <v>80102</v>
      </c>
      <c r="B95" s="40" t="s">
        <v>402</v>
      </c>
      <c r="C95" s="48" t="s">
        <v>108</v>
      </c>
      <c r="D95" s="49" t="s">
        <v>23</v>
      </c>
      <c r="E95" s="50"/>
      <c r="F95" s="50"/>
      <c r="G95" s="50"/>
      <c r="H95" s="62">
        <v>21.47</v>
      </c>
      <c r="I95" s="43"/>
      <c r="J95" s="52"/>
      <c r="K95" s="195"/>
      <c r="L95" s="201"/>
      <c r="M95" s="202"/>
    </row>
    <row r="96" spans="1:13" s="9" customFormat="1" ht="38.25" x14ac:dyDescent="0.2">
      <c r="A96" s="218" t="s">
        <v>109</v>
      </c>
      <c r="B96" s="219"/>
      <c r="C96" s="48" t="s">
        <v>110</v>
      </c>
      <c r="D96" s="49" t="s">
        <v>56</v>
      </c>
      <c r="E96" s="50"/>
      <c r="F96" s="50"/>
      <c r="G96" s="50"/>
      <c r="H96" s="62">
        <v>1</v>
      </c>
      <c r="I96" s="43"/>
      <c r="J96" s="52"/>
      <c r="K96" s="195"/>
      <c r="L96" s="201"/>
      <c r="M96" s="202"/>
    </row>
    <row r="97" spans="1:13" s="9" customFormat="1" ht="38.25" x14ac:dyDescent="0.2">
      <c r="A97" s="218" t="s">
        <v>111</v>
      </c>
      <c r="B97" s="219"/>
      <c r="C97" s="48" t="s">
        <v>112</v>
      </c>
      <c r="D97" s="49" t="s">
        <v>56</v>
      </c>
      <c r="E97" s="50"/>
      <c r="F97" s="50"/>
      <c r="G97" s="50"/>
      <c r="H97" s="62">
        <v>7</v>
      </c>
      <c r="I97" s="43"/>
      <c r="J97" s="52"/>
      <c r="K97" s="195"/>
      <c r="L97" s="201"/>
      <c r="M97" s="202"/>
    </row>
    <row r="98" spans="1:13" s="9" customFormat="1" ht="38.25" x14ac:dyDescent="0.2">
      <c r="A98" s="220" t="s">
        <v>113</v>
      </c>
      <c r="B98" s="221"/>
      <c r="C98" s="48" t="s">
        <v>114</v>
      </c>
      <c r="D98" s="49" t="s">
        <v>56</v>
      </c>
      <c r="E98" s="50"/>
      <c r="F98" s="50"/>
      <c r="G98" s="50"/>
      <c r="H98" s="62">
        <v>1</v>
      </c>
      <c r="I98" s="43"/>
      <c r="J98" s="52"/>
      <c r="K98" s="195"/>
      <c r="L98" s="201"/>
      <c r="M98" s="202"/>
    </row>
    <row r="99" spans="1:13" x14ac:dyDescent="0.2">
      <c r="A99" s="32">
        <v>802</v>
      </c>
      <c r="B99" s="33"/>
      <c r="C99" s="34" t="s">
        <v>115</v>
      </c>
      <c r="D99" s="35"/>
      <c r="E99" s="36"/>
      <c r="F99" s="36"/>
      <c r="G99" s="36"/>
      <c r="H99" s="37"/>
      <c r="I99" s="36"/>
      <c r="J99" s="38"/>
      <c r="L99" s="201"/>
      <c r="M99" s="202"/>
    </row>
    <row r="100" spans="1:13" s="9" customFormat="1" ht="38.25" x14ac:dyDescent="0.2">
      <c r="A100" s="46">
        <v>80201</v>
      </c>
      <c r="B100" s="40" t="s">
        <v>402</v>
      </c>
      <c r="C100" s="48" t="s">
        <v>116</v>
      </c>
      <c r="D100" s="49" t="s">
        <v>23</v>
      </c>
      <c r="E100" s="50"/>
      <c r="F100" s="50"/>
      <c r="G100" s="50"/>
      <c r="H100" s="62">
        <f>0.55*4</f>
        <v>2.2000000000000002</v>
      </c>
      <c r="I100" s="43"/>
      <c r="J100" s="52"/>
      <c r="K100" s="195"/>
      <c r="L100" s="201"/>
      <c r="M100" s="202"/>
    </row>
    <row r="101" spans="1:13" s="64" customFormat="1" ht="15" x14ac:dyDescent="0.25">
      <c r="A101" s="54"/>
      <c r="B101" s="55"/>
      <c r="C101" s="56" t="s">
        <v>48</v>
      </c>
      <c r="D101" s="55"/>
      <c r="E101" s="57"/>
      <c r="F101" s="57"/>
      <c r="G101" s="57"/>
      <c r="H101" s="58"/>
      <c r="I101" s="63"/>
      <c r="J101" s="66"/>
      <c r="K101" s="199"/>
      <c r="L101" s="201"/>
      <c r="M101" s="202"/>
    </row>
    <row r="102" spans="1:13" s="61" customFormat="1" x14ac:dyDescent="0.2">
      <c r="A102" s="22">
        <v>9</v>
      </c>
      <c r="B102" s="23"/>
      <c r="C102" s="24" t="s">
        <v>117</v>
      </c>
      <c r="D102" s="23"/>
      <c r="E102" s="29"/>
      <c r="F102" s="29"/>
      <c r="G102" s="29"/>
      <c r="H102" s="26"/>
      <c r="I102" s="29"/>
      <c r="J102" s="30"/>
      <c r="K102" s="196"/>
      <c r="L102" s="201"/>
      <c r="M102" s="202"/>
    </row>
    <row r="103" spans="1:13" x14ac:dyDescent="0.2">
      <c r="A103" s="32">
        <v>901</v>
      </c>
      <c r="B103" s="33"/>
      <c r="C103" s="34" t="s">
        <v>118</v>
      </c>
      <c r="D103" s="35"/>
      <c r="E103" s="36"/>
      <c r="F103" s="36"/>
      <c r="G103" s="36"/>
      <c r="H103" s="37"/>
      <c r="I103" s="36"/>
      <c r="J103" s="38"/>
      <c r="L103" s="201"/>
      <c r="M103" s="202"/>
    </row>
    <row r="104" spans="1:13" ht="51" x14ac:dyDescent="0.2">
      <c r="A104" s="46">
        <v>90105</v>
      </c>
      <c r="B104" s="40" t="s">
        <v>402</v>
      </c>
      <c r="C104" s="48" t="s">
        <v>119</v>
      </c>
      <c r="D104" s="49" t="s">
        <v>23</v>
      </c>
      <c r="E104" s="50"/>
      <c r="F104" s="50"/>
      <c r="G104" s="50"/>
      <c r="H104" s="62">
        <f>268.19*0.1</f>
        <v>26.819000000000003</v>
      </c>
      <c r="I104" s="43"/>
      <c r="J104" s="52"/>
      <c r="L104" s="201"/>
      <c r="M104" s="202"/>
    </row>
    <row r="105" spans="1:13" x14ac:dyDescent="0.2">
      <c r="A105" s="32">
        <v>902</v>
      </c>
      <c r="B105" s="33"/>
      <c r="C105" s="34" t="s">
        <v>120</v>
      </c>
      <c r="D105" s="35"/>
      <c r="E105" s="36"/>
      <c r="F105" s="36"/>
      <c r="G105" s="36"/>
      <c r="H105" s="37"/>
      <c r="I105" s="36"/>
      <c r="J105" s="38"/>
      <c r="L105" s="201"/>
      <c r="M105" s="202"/>
    </row>
    <row r="106" spans="1:13" ht="27.75" customHeight="1" x14ac:dyDescent="0.2">
      <c r="A106" s="46">
        <v>90212</v>
      </c>
      <c r="B106" s="40" t="s">
        <v>402</v>
      </c>
      <c r="C106" s="68" t="s">
        <v>121</v>
      </c>
      <c r="D106" s="49" t="s">
        <v>23</v>
      </c>
      <c r="E106" s="50"/>
      <c r="F106" s="50"/>
      <c r="G106" s="50"/>
      <c r="H106" s="62">
        <v>268.19</v>
      </c>
      <c r="I106" s="43"/>
      <c r="J106" s="52"/>
      <c r="L106" s="201"/>
      <c r="M106" s="202"/>
    </row>
    <row r="107" spans="1:13" x14ac:dyDescent="0.2">
      <c r="A107" s="32">
        <v>903</v>
      </c>
      <c r="B107" s="33"/>
      <c r="C107" s="34" t="s">
        <v>122</v>
      </c>
      <c r="D107" s="35"/>
      <c r="E107" s="36"/>
      <c r="F107" s="36"/>
      <c r="G107" s="36"/>
      <c r="H107" s="37"/>
      <c r="I107" s="36"/>
      <c r="J107" s="38"/>
      <c r="L107" s="201"/>
      <c r="M107" s="202"/>
    </row>
    <row r="108" spans="1:13" x14ac:dyDescent="0.2">
      <c r="A108" s="46">
        <v>90312</v>
      </c>
      <c r="B108" s="40" t="s">
        <v>402</v>
      </c>
      <c r="C108" s="48" t="s">
        <v>123</v>
      </c>
      <c r="D108" s="49" t="s">
        <v>53</v>
      </c>
      <c r="E108" s="50"/>
      <c r="F108" s="50"/>
      <c r="G108" s="50"/>
      <c r="H108" s="62">
        <v>14.81</v>
      </c>
      <c r="I108" s="43"/>
      <c r="J108" s="52"/>
      <c r="L108" s="201"/>
      <c r="M108" s="202"/>
    </row>
    <row r="109" spans="1:13" x14ac:dyDescent="0.2">
      <c r="A109" s="32">
        <v>905</v>
      </c>
      <c r="B109" s="33"/>
      <c r="C109" s="34" t="s">
        <v>98</v>
      </c>
      <c r="D109" s="35"/>
      <c r="E109" s="36"/>
      <c r="F109" s="36"/>
      <c r="G109" s="36"/>
      <c r="H109" s="37"/>
      <c r="I109" s="36"/>
      <c r="J109" s="38"/>
      <c r="L109" s="201"/>
      <c r="M109" s="202"/>
    </row>
    <row r="110" spans="1:13" x14ac:dyDescent="0.2">
      <c r="A110" s="46">
        <v>90511</v>
      </c>
      <c r="B110" s="40" t="s">
        <v>402</v>
      </c>
      <c r="C110" s="48" t="s">
        <v>124</v>
      </c>
      <c r="D110" s="49" t="s">
        <v>23</v>
      </c>
      <c r="E110" s="50"/>
      <c r="F110" s="50"/>
      <c r="G110" s="50"/>
      <c r="H110" s="62">
        <f>268.19*0.5</f>
        <v>134.095</v>
      </c>
      <c r="I110" s="43"/>
      <c r="J110" s="52"/>
      <c r="L110" s="201"/>
      <c r="M110" s="202"/>
    </row>
    <row r="111" spans="1:13" s="64" customFormat="1" ht="15" x14ac:dyDescent="0.25">
      <c r="A111" s="54"/>
      <c r="B111" s="55"/>
      <c r="C111" s="56" t="s">
        <v>48</v>
      </c>
      <c r="D111" s="55"/>
      <c r="E111" s="57"/>
      <c r="F111" s="57"/>
      <c r="G111" s="57"/>
      <c r="H111" s="58"/>
      <c r="I111" s="75"/>
      <c r="J111" s="66"/>
      <c r="K111" s="199"/>
      <c r="L111" s="201"/>
      <c r="M111" s="202"/>
    </row>
    <row r="112" spans="1:13" s="61" customFormat="1" x14ac:dyDescent="0.2">
      <c r="A112" s="22">
        <v>10</v>
      </c>
      <c r="B112" s="23"/>
      <c r="C112" s="24" t="s">
        <v>125</v>
      </c>
      <c r="D112" s="23"/>
      <c r="E112" s="29"/>
      <c r="F112" s="29"/>
      <c r="G112" s="29"/>
      <c r="H112" s="26"/>
      <c r="I112" s="29"/>
      <c r="J112" s="30"/>
      <c r="K112" s="196"/>
      <c r="L112" s="201"/>
      <c r="M112" s="202"/>
    </row>
    <row r="113" spans="1:13" s="31" customFormat="1" ht="25.5" x14ac:dyDescent="0.2">
      <c r="A113" s="46">
        <v>94226</v>
      </c>
      <c r="B113" s="67" t="s">
        <v>370</v>
      </c>
      <c r="C113" s="68" t="s">
        <v>405</v>
      </c>
      <c r="D113" s="49" t="s">
        <v>23</v>
      </c>
      <c r="E113" s="50"/>
      <c r="F113" s="50"/>
      <c r="G113" s="50"/>
      <c r="H113" s="62">
        <f>268.19</f>
        <v>268.19</v>
      </c>
      <c r="I113" s="43"/>
      <c r="J113" s="52"/>
      <c r="K113" s="7"/>
      <c r="L113" s="201"/>
      <c r="M113" s="202"/>
    </row>
    <row r="114" spans="1:13" ht="25.5" x14ac:dyDescent="0.2">
      <c r="A114" s="32">
        <v>1002</v>
      </c>
      <c r="B114" s="33"/>
      <c r="C114" s="34" t="s">
        <v>406</v>
      </c>
      <c r="D114" s="35"/>
      <c r="E114" s="36"/>
      <c r="F114" s="36"/>
      <c r="G114" s="36"/>
      <c r="H114" s="37"/>
      <c r="I114" s="36"/>
      <c r="J114" s="38"/>
      <c r="L114" s="201"/>
      <c r="M114" s="202"/>
    </row>
    <row r="115" spans="1:13" s="31" customFormat="1" ht="25.5" x14ac:dyDescent="0.2">
      <c r="A115" s="46">
        <v>100202</v>
      </c>
      <c r="B115" s="40" t="s">
        <v>402</v>
      </c>
      <c r="C115" s="48" t="s">
        <v>126</v>
      </c>
      <c r="D115" s="49" t="s">
        <v>23</v>
      </c>
      <c r="E115" s="50"/>
      <c r="F115" s="50"/>
      <c r="G115" s="50"/>
      <c r="H115" s="62">
        <v>5.82</v>
      </c>
      <c r="I115" s="43"/>
      <c r="J115" s="52"/>
      <c r="K115" s="7"/>
      <c r="L115" s="201"/>
      <c r="M115" s="202"/>
    </row>
    <row r="116" spans="1:13" s="64" customFormat="1" ht="15" x14ac:dyDescent="0.25">
      <c r="A116" s="54"/>
      <c r="B116" s="55"/>
      <c r="C116" s="56" t="s">
        <v>48</v>
      </c>
      <c r="D116" s="55"/>
      <c r="E116" s="57"/>
      <c r="F116" s="57"/>
      <c r="G116" s="57"/>
      <c r="H116" s="58"/>
      <c r="I116" s="75"/>
      <c r="J116" s="66"/>
      <c r="K116" s="199"/>
      <c r="L116" s="201"/>
      <c r="M116" s="202"/>
    </row>
    <row r="117" spans="1:13" s="61" customFormat="1" x14ac:dyDescent="0.2">
      <c r="A117" s="22">
        <v>11</v>
      </c>
      <c r="B117" s="23"/>
      <c r="C117" s="24" t="s">
        <v>127</v>
      </c>
      <c r="D117" s="23"/>
      <c r="E117" s="29"/>
      <c r="F117" s="29"/>
      <c r="G117" s="29"/>
      <c r="H117" s="26"/>
      <c r="I117" s="29"/>
      <c r="J117" s="30"/>
      <c r="K117" s="196"/>
      <c r="L117" s="201"/>
      <c r="M117" s="202"/>
    </row>
    <row r="118" spans="1:13" ht="26.25" customHeight="1" x14ac:dyDescent="0.2">
      <c r="A118" s="46">
        <v>110302</v>
      </c>
      <c r="B118" s="40" t="s">
        <v>402</v>
      </c>
      <c r="C118" s="48" t="s">
        <v>128</v>
      </c>
      <c r="D118" s="49" t="s">
        <v>23</v>
      </c>
      <c r="E118" s="50"/>
      <c r="F118" s="50"/>
      <c r="G118" s="50"/>
      <c r="H118" s="62">
        <v>12.52</v>
      </c>
      <c r="I118" s="43"/>
      <c r="J118" s="52"/>
      <c r="L118" s="201"/>
      <c r="M118" s="202"/>
    </row>
    <row r="119" spans="1:13" x14ac:dyDescent="0.2">
      <c r="A119" s="32">
        <v>1102</v>
      </c>
      <c r="B119" s="33"/>
      <c r="C119" s="34" t="s">
        <v>129</v>
      </c>
      <c r="D119" s="35"/>
      <c r="E119" s="36"/>
      <c r="F119" s="36"/>
      <c r="G119" s="36"/>
      <c r="H119" s="37"/>
      <c r="I119" s="36"/>
      <c r="J119" s="38"/>
      <c r="L119" s="201"/>
      <c r="M119" s="202"/>
    </row>
    <row r="120" spans="1:13" ht="25.5" x14ac:dyDescent="0.2">
      <c r="A120" s="46">
        <v>96114</v>
      </c>
      <c r="B120" s="67" t="s">
        <v>370</v>
      </c>
      <c r="C120" s="68" t="s">
        <v>404</v>
      </c>
      <c r="D120" s="49" t="s">
        <v>23</v>
      </c>
      <c r="E120" s="50"/>
      <c r="F120" s="50"/>
      <c r="G120" s="50"/>
      <c r="H120" s="62">
        <v>20.66</v>
      </c>
      <c r="I120" s="43"/>
      <c r="J120" s="52"/>
      <c r="L120" s="201"/>
      <c r="M120" s="202"/>
    </row>
    <row r="121" spans="1:13" ht="38.25" x14ac:dyDescent="0.2">
      <c r="A121" s="218" t="s">
        <v>130</v>
      </c>
      <c r="B121" s="219"/>
      <c r="C121" s="68" t="s">
        <v>131</v>
      </c>
      <c r="D121" s="49" t="s">
        <v>23</v>
      </c>
      <c r="E121" s="50"/>
      <c r="F121" s="50"/>
      <c r="G121" s="50"/>
      <c r="H121" s="62">
        <v>312.85000000000002</v>
      </c>
      <c r="I121" s="43"/>
      <c r="J121" s="52"/>
      <c r="L121" s="201"/>
      <c r="M121" s="202"/>
    </row>
    <row r="122" spans="1:13" s="64" customFormat="1" ht="15" x14ac:dyDescent="0.25">
      <c r="A122" s="54"/>
      <c r="B122" s="55"/>
      <c r="C122" s="56" t="s">
        <v>48</v>
      </c>
      <c r="D122" s="55"/>
      <c r="E122" s="57"/>
      <c r="F122" s="57"/>
      <c r="G122" s="57"/>
      <c r="H122" s="58"/>
      <c r="I122" s="63"/>
      <c r="J122" s="60"/>
      <c r="K122" s="199"/>
      <c r="L122" s="201"/>
      <c r="M122" s="202"/>
    </row>
    <row r="123" spans="1:13" s="61" customFormat="1" x14ac:dyDescent="0.2">
      <c r="A123" s="22">
        <v>12</v>
      </c>
      <c r="B123" s="23"/>
      <c r="C123" s="24" t="s">
        <v>132</v>
      </c>
      <c r="D123" s="23"/>
      <c r="E123" s="29"/>
      <c r="F123" s="29"/>
      <c r="G123" s="29"/>
      <c r="H123" s="26"/>
      <c r="I123" s="29"/>
      <c r="J123" s="30"/>
      <c r="K123" s="196"/>
      <c r="L123" s="201"/>
      <c r="M123" s="202"/>
    </row>
    <row r="124" spans="1:13" x14ac:dyDescent="0.2">
      <c r="A124" s="32">
        <v>1202</v>
      </c>
      <c r="B124" s="33"/>
      <c r="C124" s="34" t="s">
        <v>133</v>
      </c>
      <c r="D124" s="35"/>
      <c r="E124" s="36"/>
      <c r="F124" s="36"/>
      <c r="G124" s="36"/>
      <c r="H124" s="37"/>
      <c r="I124" s="36"/>
      <c r="J124" s="38"/>
      <c r="L124" s="201"/>
      <c r="M124" s="202"/>
    </row>
    <row r="125" spans="1:13" s="8" customFormat="1" ht="54" customHeight="1" x14ac:dyDescent="0.2">
      <c r="A125" s="46">
        <v>87272</v>
      </c>
      <c r="B125" s="67" t="s">
        <v>370</v>
      </c>
      <c r="C125" s="68" t="s">
        <v>409</v>
      </c>
      <c r="D125" s="49" t="s">
        <v>23</v>
      </c>
      <c r="E125" s="50"/>
      <c r="F125" s="50"/>
      <c r="G125" s="50"/>
      <c r="H125" s="62">
        <v>172.01</v>
      </c>
      <c r="I125" s="43"/>
      <c r="J125" s="52"/>
      <c r="L125" s="201"/>
      <c r="M125" s="202"/>
    </row>
    <row r="126" spans="1:13" ht="25.5" x14ac:dyDescent="0.2">
      <c r="A126" s="32">
        <v>1203</v>
      </c>
      <c r="B126" s="33"/>
      <c r="C126" s="34" t="s">
        <v>134</v>
      </c>
      <c r="D126" s="35"/>
      <c r="E126" s="36"/>
      <c r="F126" s="36"/>
      <c r="G126" s="36"/>
      <c r="H126" s="37"/>
      <c r="I126" s="36"/>
      <c r="J126" s="38"/>
      <c r="L126" s="201"/>
      <c r="M126" s="202"/>
    </row>
    <row r="127" spans="1:13" ht="27.75" customHeight="1" x14ac:dyDescent="0.2">
      <c r="A127" s="46">
        <f>A118</f>
        <v>110302</v>
      </c>
      <c r="B127" s="40" t="s">
        <v>402</v>
      </c>
      <c r="C127" s="48" t="str">
        <f>C118</f>
        <v>Reboco tipo paulista de argamassa de cimento, cal hidratada CH1 e areia lavada traço 1:0.5:6, espessura 25 mm</v>
      </c>
      <c r="D127" s="47" t="str">
        <f>D118</f>
        <v>m²</v>
      </c>
      <c r="E127" s="76"/>
      <c r="F127" s="76"/>
      <c r="G127" s="50"/>
      <c r="H127" s="62">
        <f>(612.08+769.84)*0.6</f>
        <v>829.15200000000004</v>
      </c>
      <c r="I127" s="43"/>
      <c r="J127" s="52"/>
      <c r="L127" s="201"/>
      <c r="M127" s="202"/>
    </row>
    <row r="128" spans="1:13" s="64" customFormat="1" ht="15" x14ac:dyDescent="0.25">
      <c r="A128" s="54"/>
      <c r="B128" s="55"/>
      <c r="C128" s="56" t="s">
        <v>48</v>
      </c>
      <c r="D128" s="55"/>
      <c r="E128" s="57"/>
      <c r="F128" s="57"/>
      <c r="G128" s="57"/>
      <c r="H128" s="58"/>
      <c r="I128" s="63"/>
      <c r="J128" s="66"/>
      <c r="K128" s="199"/>
      <c r="L128" s="201"/>
      <c r="M128" s="202"/>
    </row>
    <row r="129" spans="1:13" s="61" customFormat="1" x14ac:dyDescent="0.2">
      <c r="A129" s="22">
        <v>13</v>
      </c>
      <c r="B129" s="23"/>
      <c r="C129" s="24" t="s">
        <v>135</v>
      </c>
      <c r="D129" s="23"/>
      <c r="E129" s="29"/>
      <c r="F129" s="29"/>
      <c r="G129" s="29"/>
      <c r="H129" s="26"/>
      <c r="I129" s="29"/>
      <c r="J129" s="30"/>
      <c r="K129" s="196"/>
      <c r="L129" s="201"/>
      <c r="M129" s="202"/>
    </row>
    <row r="130" spans="1:13" x14ac:dyDescent="0.2">
      <c r="A130" s="32">
        <v>1301</v>
      </c>
      <c r="B130" s="33"/>
      <c r="C130" s="34" t="s">
        <v>136</v>
      </c>
      <c r="D130" s="35"/>
      <c r="E130" s="36"/>
      <c r="F130" s="36"/>
      <c r="G130" s="36"/>
      <c r="H130" s="37"/>
      <c r="I130" s="36"/>
      <c r="J130" s="38"/>
      <c r="L130" s="201"/>
      <c r="M130" s="202"/>
    </row>
    <row r="131" spans="1:13" s="9" customFormat="1" ht="25.5" x14ac:dyDescent="0.2">
      <c r="A131" s="46">
        <v>130103</v>
      </c>
      <c r="B131" s="40" t="s">
        <v>402</v>
      </c>
      <c r="C131" s="48" t="s">
        <v>137</v>
      </c>
      <c r="D131" s="49" t="s">
        <v>23</v>
      </c>
      <c r="E131" s="50"/>
      <c r="F131" s="50"/>
      <c r="G131" s="50"/>
      <c r="H131" s="62">
        <v>130.41999999999999</v>
      </c>
      <c r="I131" s="43"/>
      <c r="J131" s="52"/>
      <c r="K131" s="196"/>
      <c r="L131" s="201"/>
      <c r="M131" s="202"/>
    </row>
    <row r="132" spans="1:13" x14ac:dyDescent="0.2">
      <c r="A132" s="32">
        <v>1302</v>
      </c>
      <c r="B132" s="33"/>
      <c r="C132" s="34" t="s">
        <v>133</v>
      </c>
      <c r="D132" s="35"/>
      <c r="E132" s="36"/>
      <c r="F132" s="36"/>
      <c r="G132" s="36"/>
      <c r="H132" s="37"/>
      <c r="I132" s="36"/>
      <c r="J132" s="38"/>
      <c r="L132" s="201"/>
      <c r="M132" s="202"/>
    </row>
    <row r="133" spans="1:13" s="9" customFormat="1" ht="51" x14ac:dyDescent="0.2">
      <c r="A133" s="46">
        <v>130231</v>
      </c>
      <c r="B133" s="40" t="s">
        <v>402</v>
      </c>
      <c r="C133" s="48" t="s">
        <v>138</v>
      </c>
      <c r="D133" s="49" t="s">
        <v>23</v>
      </c>
      <c r="E133" s="203"/>
      <c r="F133" s="203"/>
      <c r="G133" s="203"/>
      <c r="H133" s="204">
        <v>161.82</v>
      </c>
      <c r="I133" s="205"/>
      <c r="J133" s="206"/>
      <c r="K133" s="207"/>
      <c r="L133" s="201"/>
      <c r="M133" s="202"/>
    </row>
    <row r="134" spans="1:13" s="9" customFormat="1" ht="51" x14ac:dyDescent="0.2">
      <c r="A134" s="46">
        <v>130233</v>
      </c>
      <c r="B134" s="40" t="s">
        <v>402</v>
      </c>
      <c r="C134" s="48" t="s">
        <v>139</v>
      </c>
      <c r="D134" s="49" t="s">
        <v>23</v>
      </c>
      <c r="E134" s="50"/>
      <c r="F134" s="50"/>
      <c r="G134" s="50"/>
      <c r="H134" s="62">
        <v>29.4</v>
      </c>
      <c r="I134" s="43"/>
      <c r="J134" s="52"/>
      <c r="K134" s="195"/>
      <c r="L134" s="201"/>
      <c r="M134" s="202"/>
    </row>
    <row r="135" spans="1:13" x14ac:dyDescent="0.2">
      <c r="A135" s="32">
        <v>1303</v>
      </c>
      <c r="B135" s="33"/>
      <c r="C135" s="34" t="s">
        <v>140</v>
      </c>
      <c r="D135" s="35"/>
      <c r="E135" s="36"/>
      <c r="F135" s="36"/>
      <c r="G135" s="36"/>
      <c r="H135" s="37"/>
      <c r="I135" s="36"/>
      <c r="J135" s="38"/>
      <c r="L135" s="201"/>
      <c r="M135" s="202"/>
    </row>
    <row r="136" spans="1:13" s="9" customFormat="1" ht="25.5" x14ac:dyDescent="0.2">
      <c r="A136" s="46">
        <v>130304</v>
      </c>
      <c r="B136" s="40" t="s">
        <v>402</v>
      </c>
      <c r="C136" s="48" t="s">
        <v>141</v>
      </c>
      <c r="D136" s="49" t="s">
        <v>53</v>
      </c>
      <c r="E136" s="50"/>
      <c r="F136" s="50"/>
      <c r="G136" s="50"/>
      <c r="H136" s="62">
        <v>96.01</v>
      </c>
      <c r="I136" s="43"/>
      <c r="J136" s="52"/>
      <c r="K136" s="195"/>
      <c r="L136" s="201"/>
      <c r="M136" s="202"/>
    </row>
    <row r="137" spans="1:13" s="9" customFormat="1" x14ac:dyDescent="0.2">
      <c r="A137" s="46">
        <v>130308</v>
      </c>
      <c r="B137" s="40" t="s">
        <v>402</v>
      </c>
      <c r="C137" s="48" t="s">
        <v>142</v>
      </c>
      <c r="D137" s="49" t="s">
        <v>53</v>
      </c>
      <c r="E137" s="50"/>
      <c r="F137" s="50"/>
      <c r="G137" s="50"/>
      <c r="H137" s="62">
        <v>10.36</v>
      </c>
      <c r="I137" s="43"/>
      <c r="J137" s="52"/>
      <c r="K137" s="195"/>
      <c r="L137" s="201"/>
      <c r="M137" s="202"/>
    </row>
    <row r="138" spans="1:13" s="9" customFormat="1" ht="51" x14ac:dyDescent="0.2">
      <c r="A138" s="46">
        <v>130322</v>
      </c>
      <c r="B138" s="40" t="s">
        <v>402</v>
      </c>
      <c r="C138" s="48" t="s">
        <v>143</v>
      </c>
      <c r="D138" s="49" t="s">
        <v>53</v>
      </c>
      <c r="E138" s="50"/>
      <c r="F138" s="50"/>
      <c r="G138" s="50"/>
      <c r="H138" s="62">
        <v>13.08</v>
      </c>
      <c r="I138" s="43"/>
      <c r="J138" s="52"/>
      <c r="K138" s="195"/>
      <c r="L138" s="201"/>
      <c r="M138" s="202"/>
    </row>
    <row r="139" spans="1:13" s="9" customFormat="1" x14ac:dyDescent="0.2">
      <c r="A139" s="218" t="s">
        <v>144</v>
      </c>
      <c r="B139" s="219"/>
      <c r="C139" s="48" t="s">
        <v>145</v>
      </c>
      <c r="D139" s="49" t="s">
        <v>23</v>
      </c>
      <c r="E139" s="50"/>
      <c r="F139" s="50"/>
      <c r="G139" s="50"/>
      <c r="H139" s="62">
        <v>10.59</v>
      </c>
      <c r="I139" s="43"/>
      <c r="J139" s="52"/>
      <c r="K139" s="195"/>
      <c r="L139" s="201"/>
      <c r="M139" s="202"/>
    </row>
    <row r="140" spans="1:13" s="9" customFormat="1" ht="25.5" x14ac:dyDescent="0.2">
      <c r="A140" s="218" t="e">
        <f>#REF!</f>
        <v>#REF!</v>
      </c>
      <c r="B140" s="219"/>
      <c r="C140" s="68" t="s">
        <v>403</v>
      </c>
      <c r="D140" s="49" t="s">
        <v>23</v>
      </c>
      <c r="E140" s="50"/>
      <c r="F140" s="50"/>
      <c r="G140" s="50"/>
      <c r="H140" s="62">
        <f>'M.Q Itens Acrecidos'!L32</f>
        <v>9</v>
      </c>
      <c r="I140" s="43"/>
      <c r="J140" s="52"/>
      <c r="K140" s="195"/>
      <c r="L140" s="201"/>
      <c r="M140" s="202"/>
    </row>
    <row r="141" spans="1:13" s="9" customFormat="1" ht="25.5" x14ac:dyDescent="0.2">
      <c r="A141" s="218" t="s">
        <v>147</v>
      </c>
      <c r="B141" s="219"/>
      <c r="C141" s="48" t="s">
        <v>148</v>
      </c>
      <c r="D141" s="49" t="s">
        <v>53</v>
      </c>
      <c r="E141" s="50"/>
      <c r="F141" s="50"/>
      <c r="G141" s="50"/>
      <c r="H141" s="62">
        <v>96.01</v>
      </c>
      <c r="I141" s="43"/>
      <c r="J141" s="52"/>
      <c r="K141" s="195"/>
      <c r="L141" s="201"/>
      <c r="M141" s="202"/>
    </row>
    <row r="142" spans="1:13" s="9" customFormat="1" ht="25.5" x14ac:dyDescent="0.2">
      <c r="A142" s="220" t="e">
        <f>#REF!</f>
        <v>#REF!</v>
      </c>
      <c r="B142" s="221"/>
      <c r="C142" s="48" t="s">
        <v>149</v>
      </c>
      <c r="D142" s="49" t="s">
        <v>23</v>
      </c>
      <c r="E142" s="50"/>
      <c r="F142" s="50"/>
      <c r="G142" s="50"/>
      <c r="H142" s="62">
        <f>H133</f>
        <v>161.82</v>
      </c>
      <c r="I142" s="43"/>
      <c r="J142" s="52"/>
      <c r="K142" s="195"/>
      <c r="L142" s="201"/>
      <c r="M142" s="202"/>
    </row>
    <row r="143" spans="1:13" x14ac:dyDescent="0.2">
      <c r="A143" s="32">
        <v>1304</v>
      </c>
      <c r="B143" s="33"/>
      <c r="C143" s="34" t="s">
        <v>98</v>
      </c>
      <c r="D143" s="35"/>
      <c r="E143" s="36"/>
      <c r="F143" s="36"/>
      <c r="G143" s="36"/>
      <c r="H143" s="37"/>
      <c r="I143" s="36"/>
      <c r="J143" s="38"/>
      <c r="L143" s="201"/>
      <c r="M143" s="202"/>
    </row>
    <row r="144" spans="1:13" s="9" customFormat="1" ht="38.25" x14ac:dyDescent="0.2">
      <c r="A144" s="222" t="e">
        <f>#REF!</f>
        <v>#REF!</v>
      </c>
      <c r="B144" s="223"/>
      <c r="C144" s="48" t="s">
        <v>150</v>
      </c>
      <c r="D144" s="49" t="s">
        <v>23</v>
      </c>
      <c r="E144" s="50"/>
      <c r="F144" s="50"/>
      <c r="G144" s="50"/>
      <c r="H144" s="62">
        <v>219.96</v>
      </c>
      <c r="I144" s="43"/>
      <c r="J144" s="52"/>
      <c r="K144" s="196"/>
      <c r="L144" s="201"/>
      <c r="M144" s="202"/>
    </row>
    <row r="145" spans="1:13" s="64" customFormat="1" ht="15" x14ac:dyDescent="0.25">
      <c r="A145" s="54"/>
      <c r="B145" s="55"/>
      <c r="C145" s="56" t="s">
        <v>48</v>
      </c>
      <c r="D145" s="55"/>
      <c r="E145" s="57"/>
      <c r="F145" s="57"/>
      <c r="G145" s="57"/>
      <c r="H145" s="58"/>
      <c r="I145" s="63"/>
      <c r="J145" s="60"/>
      <c r="K145" s="199"/>
      <c r="L145" s="201"/>
      <c r="M145" s="202"/>
    </row>
    <row r="146" spans="1:13" s="61" customFormat="1" x14ac:dyDescent="0.2">
      <c r="A146" s="22">
        <v>14</v>
      </c>
      <c r="B146" s="23"/>
      <c r="C146" s="24" t="s">
        <v>151</v>
      </c>
      <c r="D146" s="23"/>
      <c r="E146" s="29"/>
      <c r="F146" s="29"/>
      <c r="G146" s="29"/>
      <c r="H146" s="26"/>
      <c r="I146" s="29"/>
      <c r="J146" s="30"/>
      <c r="K146" s="196"/>
      <c r="L146" s="201"/>
      <c r="M146" s="202"/>
    </row>
    <row r="147" spans="1:13" ht="25.5" x14ac:dyDescent="0.2">
      <c r="A147" s="32">
        <v>1401</v>
      </c>
      <c r="B147" s="33"/>
      <c r="C147" s="34" t="s">
        <v>152</v>
      </c>
      <c r="D147" s="35"/>
      <c r="E147" s="36"/>
      <c r="F147" s="36"/>
      <c r="G147" s="36"/>
      <c r="H147" s="37"/>
      <c r="I147" s="36"/>
      <c r="J147" s="38"/>
      <c r="L147" s="201"/>
      <c r="M147" s="202"/>
    </row>
    <row r="148" spans="1:13" s="64" customFormat="1" ht="51" x14ac:dyDescent="0.25">
      <c r="A148" s="46">
        <v>140102</v>
      </c>
      <c r="B148" s="40" t="s">
        <v>402</v>
      </c>
      <c r="C148" s="48" t="s">
        <v>153</v>
      </c>
      <c r="D148" s="49" t="s">
        <v>56</v>
      </c>
      <c r="E148" s="50"/>
      <c r="F148" s="50"/>
      <c r="G148" s="50"/>
      <c r="H148" s="62">
        <v>1</v>
      </c>
      <c r="I148" s="43"/>
      <c r="J148" s="52"/>
      <c r="K148" s="199"/>
      <c r="L148" s="201"/>
      <c r="M148" s="202"/>
    </row>
    <row r="149" spans="1:13" s="64" customFormat="1" ht="51" x14ac:dyDescent="0.25">
      <c r="A149" s="46">
        <v>140103</v>
      </c>
      <c r="B149" s="40" t="s">
        <v>402</v>
      </c>
      <c r="C149" s="48" t="s">
        <v>154</v>
      </c>
      <c r="D149" s="49" t="s">
        <v>56</v>
      </c>
      <c r="E149" s="50"/>
      <c r="F149" s="50"/>
      <c r="G149" s="50"/>
      <c r="H149" s="62">
        <v>1</v>
      </c>
      <c r="I149" s="43"/>
      <c r="J149" s="52"/>
      <c r="K149" s="199"/>
      <c r="L149" s="201"/>
      <c r="M149" s="202"/>
    </row>
    <row r="150" spans="1:13" x14ac:dyDescent="0.2">
      <c r="A150" s="32">
        <v>1407</v>
      </c>
      <c r="B150" s="33"/>
      <c r="C150" s="34" t="s">
        <v>155</v>
      </c>
      <c r="D150" s="35"/>
      <c r="E150" s="36"/>
      <c r="F150" s="36"/>
      <c r="G150" s="36"/>
      <c r="H150" s="37"/>
      <c r="I150" s="36"/>
      <c r="J150" s="38"/>
      <c r="L150" s="201"/>
      <c r="M150" s="202"/>
    </row>
    <row r="151" spans="1:13" s="64" customFormat="1" ht="15" x14ac:dyDescent="0.25">
      <c r="A151" s="46">
        <v>140701</v>
      </c>
      <c r="B151" s="40" t="s">
        <v>402</v>
      </c>
      <c r="C151" s="48" t="s">
        <v>156</v>
      </c>
      <c r="D151" s="49" t="s">
        <v>157</v>
      </c>
      <c r="E151" s="50"/>
      <c r="F151" s="50"/>
      <c r="G151" s="50"/>
      <c r="H151" s="62">
        <f>9+4+5</f>
        <v>18</v>
      </c>
      <c r="I151" s="43"/>
      <c r="J151" s="52"/>
      <c r="K151" s="199"/>
      <c r="L151" s="201"/>
      <c r="M151" s="202"/>
    </row>
    <row r="152" spans="1:13" s="64" customFormat="1" ht="15" x14ac:dyDescent="0.25">
      <c r="A152" s="46">
        <v>140703</v>
      </c>
      <c r="B152" s="40" t="s">
        <v>402</v>
      </c>
      <c r="C152" s="48" t="s">
        <v>158</v>
      </c>
      <c r="D152" s="49" t="s">
        <v>157</v>
      </c>
      <c r="E152" s="50"/>
      <c r="F152" s="50"/>
      <c r="G152" s="50"/>
      <c r="H152" s="62">
        <v>1</v>
      </c>
      <c r="I152" s="43"/>
      <c r="J152" s="52"/>
      <c r="K152" s="199"/>
      <c r="L152" s="201"/>
      <c r="M152" s="202"/>
    </row>
    <row r="153" spans="1:13" s="64" customFormat="1" ht="15" x14ac:dyDescent="0.25">
      <c r="A153" s="46">
        <v>140705</v>
      </c>
      <c r="B153" s="40" t="s">
        <v>402</v>
      </c>
      <c r="C153" s="48" t="s">
        <v>159</v>
      </c>
      <c r="D153" s="49" t="s">
        <v>157</v>
      </c>
      <c r="E153" s="50"/>
      <c r="F153" s="50"/>
      <c r="G153" s="50"/>
      <c r="H153" s="62">
        <v>4</v>
      </c>
      <c r="I153" s="43"/>
      <c r="J153" s="52"/>
      <c r="K153" s="199"/>
      <c r="L153" s="201"/>
      <c r="M153" s="202"/>
    </row>
    <row r="154" spans="1:13" s="64" customFormat="1" ht="25.5" x14ac:dyDescent="0.25">
      <c r="A154" s="46">
        <v>140706</v>
      </c>
      <c r="B154" s="40" t="s">
        <v>402</v>
      </c>
      <c r="C154" s="48" t="s">
        <v>160</v>
      </c>
      <c r="D154" s="49" t="s">
        <v>157</v>
      </c>
      <c r="E154" s="50"/>
      <c r="F154" s="50"/>
      <c r="G154" s="50"/>
      <c r="H154" s="62">
        <v>8</v>
      </c>
      <c r="I154" s="43"/>
      <c r="J154" s="52"/>
      <c r="K154" s="199"/>
      <c r="L154" s="201"/>
      <c r="M154" s="202"/>
    </row>
    <row r="155" spans="1:13" s="64" customFormat="1" ht="25.5" x14ac:dyDescent="0.25">
      <c r="A155" s="46">
        <v>140710</v>
      </c>
      <c r="B155" s="40" t="s">
        <v>402</v>
      </c>
      <c r="C155" s="48" t="s">
        <v>161</v>
      </c>
      <c r="D155" s="49" t="s">
        <v>56</v>
      </c>
      <c r="E155" s="50"/>
      <c r="F155" s="50"/>
      <c r="G155" s="50"/>
      <c r="H155" s="62">
        <v>6</v>
      </c>
      <c r="I155" s="43"/>
      <c r="J155" s="52"/>
      <c r="K155" s="199"/>
      <c r="L155" s="201"/>
      <c r="M155" s="202"/>
    </row>
    <row r="156" spans="1:13" s="64" customFormat="1" ht="25.5" x14ac:dyDescent="0.25">
      <c r="A156" s="46">
        <v>140711</v>
      </c>
      <c r="B156" s="40" t="s">
        <v>402</v>
      </c>
      <c r="C156" s="48" t="s">
        <v>162</v>
      </c>
      <c r="D156" s="49" t="s">
        <v>56</v>
      </c>
      <c r="E156" s="50"/>
      <c r="F156" s="50"/>
      <c r="G156" s="50"/>
      <c r="H156" s="62">
        <v>1</v>
      </c>
      <c r="I156" s="43"/>
      <c r="J156" s="52"/>
      <c r="K156" s="199"/>
      <c r="L156" s="201"/>
      <c r="M156" s="202"/>
    </row>
    <row r="157" spans="1:13" x14ac:dyDescent="0.2">
      <c r="A157" s="32">
        <v>1409</v>
      </c>
      <c r="B157" s="33"/>
      <c r="C157" s="34" t="s">
        <v>163</v>
      </c>
      <c r="D157" s="35"/>
      <c r="E157" s="36"/>
      <c r="F157" s="36"/>
      <c r="G157" s="36"/>
      <c r="H157" s="37"/>
      <c r="I157" s="36"/>
      <c r="J157" s="38"/>
      <c r="L157" s="201"/>
      <c r="M157" s="202"/>
    </row>
    <row r="158" spans="1:13" s="64" customFormat="1" ht="51" x14ac:dyDescent="0.25">
      <c r="A158" s="46">
        <v>140902</v>
      </c>
      <c r="B158" s="40" t="s">
        <v>402</v>
      </c>
      <c r="C158" s="48" t="s">
        <v>164</v>
      </c>
      <c r="D158" s="49" t="s">
        <v>53</v>
      </c>
      <c r="E158" s="50"/>
      <c r="F158" s="50"/>
      <c r="G158" s="50"/>
      <c r="H158" s="62">
        <v>18</v>
      </c>
      <c r="I158" s="43"/>
      <c r="J158" s="52"/>
      <c r="K158" s="199"/>
      <c r="L158" s="201"/>
      <c r="M158" s="202"/>
    </row>
    <row r="159" spans="1:13" ht="25.5" x14ac:dyDescent="0.2">
      <c r="A159" s="32">
        <v>1411</v>
      </c>
      <c r="B159" s="33"/>
      <c r="C159" s="34" t="s">
        <v>165</v>
      </c>
      <c r="D159" s="35"/>
      <c r="E159" s="36"/>
      <c r="F159" s="36"/>
      <c r="G159" s="36"/>
      <c r="H159" s="37"/>
      <c r="I159" s="36"/>
      <c r="J159" s="38"/>
      <c r="L159" s="201"/>
      <c r="M159" s="202"/>
    </row>
    <row r="160" spans="1:13" s="9" customFormat="1" ht="51.75" customHeight="1" x14ac:dyDescent="0.2">
      <c r="A160" s="46">
        <v>141101</v>
      </c>
      <c r="B160" s="40" t="s">
        <v>402</v>
      </c>
      <c r="C160" s="48" t="s">
        <v>166</v>
      </c>
      <c r="D160" s="49" t="s">
        <v>56</v>
      </c>
      <c r="E160" s="50"/>
      <c r="F160" s="50"/>
      <c r="G160" s="50"/>
      <c r="H160" s="62">
        <v>3</v>
      </c>
      <c r="I160" s="43"/>
      <c r="J160" s="52"/>
      <c r="K160" s="195"/>
      <c r="L160" s="201"/>
      <c r="M160" s="202"/>
    </row>
    <row r="161" spans="1:13" s="9" customFormat="1" ht="63.75" x14ac:dyDescent="0.2">
      <c r="A161" s="46">
        <v>141102</v>
      </c>
      <c r="B161" s="40" t="s">
        <v>402</v>
      </c>
      <c r="C161" s="48" t="s">
        <v>167</v>
      </c>
      <c r="D161" s="49" t="s">
        <v>56</v>
      </c>
      <c r="E161" s="50"/>
      <c r="F161" s="50"/>
      <c r="G161" s="50"/>
      <c r="H161" s="62">
        <v>2</v>
      </c>
      <c r="I161" s="43"/>
      <c r="J161" s="52"/>
      <c r="K161" s="195"/>
      <c r="L161" s="201"/>
      <c r="M161" s="202"/>
    </row>
    <row r="162" spans="1:13" s="9" customFormat="1" ht="51.75" customHeight="1" x14ac:dyDescent="0.2">
      <c r="A162" s="46">
        <v>141103</v>
      </c>
      <c r="B162" s="40" t="s">
        <v>402</v>
      </c>
      <c r="C162" s="48" t="s">
        <v>168</v>
      </c>
      <c r="D162" s="49" t="s">
        <v>56</v>
      </c>
      <c r="E162" s="50"/>
      <c r="F162" s="50"/>
      <c r="G162" s="50"/>
      <c r="H162" s="62">
        <v>3</v>
      </c>
      <c r="I162" s="43"/>
      <c r="J162" s="52"/>
      <c r="K162" s="195"/>
      <c r="L162" s="201"/>
      <c r="M162" s="202"/>
    </row>
    <row r="163" spans="1:13" s="9" customFormat="1" ht="63.75" x14ac:dyDescent="0.2">
      <c r="A163" s="46">
        <v>141104</v>
      </c>
      <c r="B163" s="40" t="s">
        <v>402</v>
      </c>
      <c r="C163" s="48" t="s">
        <v>169</v>
      </c>
      <c r="D163" s="49" t="s">
        <v>56</v>
      </c>
      <c r="E163" s="50"/>
      <c r="F163" s="50"/>
      <c r="G163" s="50"/>
      <c r="H163" s="62">
        <v>2</v>
      </c>
      <c r="I163" s="43"/>
      <c r="J163" s="52"/>
      <c r="K163" s="195"/>
      <c r="L163" s="201"/>
      <c r="M163" s="202"/>
    </row>
    <row r="164" spans="1:13" s="9" customFormat="1" ht="63.75" x14ac:dyDescent="0.2">
      <c r="A164" s="46">
        <v>141105</v>
      </c>
      <c r="B164" s="40" t="s">
        <v>402</v>
      </c>
      <c r="C164" s="48" t="s">
        <v>170</v>
      </c>
      <c r="D164" s="49" t="s">
        <v>56</v>
      </c>
      <c r="E164" s="50"/>
      <c r="F164" s="50"/>
      <c r="G164" s="50"/>
      <c r="H164" s="62">
        <v>1</v>
      </c>
      <c r="I164" s="43"/>
      <c r="J164" s="52"/>
      <c r="K164" s="195"/>
      <c r="L164" s="201"/>
      <c r="M164" s="202"/>
    </row>
    <row r="165" spans="1:13" x14ac:dyDescent="0.2">
      <c r="A165" s="32">
        <v>1414</v>
      </c>
      <c r="B165" s="33"/>
      <c r="C165" s="34" t="s">
        <v>171</v>
      </c>
      <c r="D165" s="35"/>
      <c r="E165" s="36"/>
      <c r="F165" s="36"/>
      <c r="G165" s="36"/>
      <c r="H165" s="37"/>
      <c r="I165" s="36"/>
      <c r="J165" s="38"/>
      <c r="L165" s="201"/>
      <c r="M165" s="202"/>
    </row>
    <row r="166" spans="1:13" s="9" customFormat="1" ht="25.5" x14ac:dyDescent="0.2">
      <c r="A166" s="46">
        <v>141410</v>
      </c>
      <c r="B166" s="40" t="s">
        <v>402</v>
      </c>
      <c r="C166" s="48" t="s">
        <v>172</v>
      </c>
      <c r="D166" s="49" t="s">
        <v>53</v>
      </c>
      <c r="E166" s="50"/>
      <c r="F166" s="50"/>
      <c r="G166" s="50"/>
      <c r="H166" s="62">
        <f>13*6</f>
        <v>78</v>
      </c>
      <c r="I166" s="43"/>
      <c r="J166" s="52"/>
      <c r="K166" s="196"/>
      <c r="L166" s="201"/>
      <c r="M166" s="202"/>
    </row>
    <row r="167" spans="1:13" s="9" customFormat="1" ht="25.5" x14ac:dyDescent="0.2">
      <c r="A167" s="46">
        <v>141411</v>
      </c>
      <c r="B167" s="40" t="s">
        <v>402</v>
      </c>
      <c r="C167" s="48" t="s">
        <v>173</v>
      </c>
      <c r="D167" s="49" t="s">
        <v>53</v>
      </c>
      <c r="E167" s="50"/>
      <c r="F167" s="50"/>
      <c r="G167" s="50"/>
      <c r="H167" s="62">
        <f>7*6</f>
        <v>42</v>
      </c>
      <c r="I167" s="43"/>
      <c r="J167" s="52"/>
      <c r="K167" s="196"/>
      <c r="L167" s="201"/>
      <c r="M167" s="202"/>
    </row>
    <row r="168" spans="1:13" s="9" customFormat="1" ht="25.5" x14ac:dyDescent="0.2">
      <c r="A168" s="46">
        <v>141412</v>
      </c>
      <c r="B168" s="40" t="s">
        <v>402</v>
      </c>
      <c r="C168" s="48" t="s">
        <v>174</v>
      </c>
      <c r="D168" s="49" t="s">
        <v>53</v>
      </c>
      <c r="E168" s="50"/>
      <c r="F168" s="50"/>
      <c r="G168" s="50"/>
      <c r="H168" s="62">
        <f>7*6</f>
        <v>42</v>
      </c>
      <c r="I168" s="43"/>
      <c r="J168" s="52"/>
      <c r="K168" s="195"/>
      <c r="L168" s="201"/>
      <c r="M168" s="202"/>
    </row>
    <row r="169" spans="1:13" s="9" customFormat="1" ht="25.5" x14ac:dyDescent="0.2">
      <c r="A169" s="46">
        <v>141413</v>
      </c>
      <c r="B169" s="40" t="s">
        <v>402</v>
      </c>
      <c r="C169" s="48" t="s">
        <v>175</v>
      </c>
      <c r="D169" s="49" t="s">
        <v>53</v>
      </c>
      <c r="E169" s="50"/>
      <c r="F169" s="50"/>
      <c r="G169" s="50"/>
      <c r="H169" s="62">
        <f>2*6</f>
        <v>12</v>
      </c>
      <c r="I169" s="43"/>
      <c r="J169" s="52"/>
      <c r="K169" s="195"/>
      <c r="L169" s="201"/>
      <c r="M169" s="202"/>
    </row>
    <row r="170" spans="1:13" x14ac:dyDescent="0.2">
      <c r="A170" s="32">
        <v>1415</v>
      </c>
      <c r="B170" s="33"/>
      <c r="C170" s="34" t="s">
        <v>176</v>
      </c>
      <c r="D170" s="35"/>
      <c r="E170" s="36"/>
      <c r="F170" s="36"/>
      <c r="G170" s="36"/>
      <c r="H170" s="37"/>
      <c r="I170" s="36"/>
      <c r="J170" s="38"/>
      <c r="L170" s="201"/>
      <c r="M170" s="202"/>
    </row>
    <row r="171" spans="1:13" s="9" customFormat="1" ht="25.5" x14ac:dyDescent="0.2">
      <c r="A171" s="46">
        <v>141524</v>
      </c>
      <c r="B171" s="40" t="s">
        <v>402</v>
      </c>
      <c r="C171" s="48" t="s">
        <v>177</v>
      </c>
      <c r="D171" s="49" t="s">
        <v>56</v>
      </c>
      <c r="E171" s="50"/>
      <c r="F171" s="50"/>
      <c r="G171" s="50"/>
      <c r="H171" s="62">
        <v>9</v>
      </c>
      <c r="I171" s="43"/>
      <c r="J171" s="52"/>
      <c r="K171" s="195"/>
      <c r="L171" s="201"/>
      <c r="M171" s="202"/>
    </row>
    <row r="172" spans="1:13" s="9" customFormat="1" ht="25.5" x14ac:dyDescent="0.2">
      <c r="A172" s="46">
        <v>141525</v>
      </c>
      <c r="B172" s="40" t="s">
        <v>402</v>
      </c>
      <c r="C172" s="48" t="s">
        <v>178</v>
      </c>
      <c r="D172" s="49" t="s">
        <v>56</v>
      </c>
      <c r="E172" s="50"/>
      <c r="F172" s="50"/>
      <c r="G172" s="50"/>
      <c r="H172" s="62">
        <v>4</v>
      </c>
      <c r="I172" s="43"/>
      <c r="J172" s="52"/>
      <c r="K172" s="195"/>
      <c r="L172" s="201"/>
      <c r="M172" s="202"/>
    </row>
    <row r="173" spans="1:13" s="9" customFormat="1" ht="25.5" x14ac:dyDescent="0.2">
      <c r="A173" s="46">
        <v>142124</v>
      </c>
      <c r="B173" s="40" t="s">
        <v>402</v>
      </c>
      <c r="C173" s="48" t="s">
        <v>179</v>
      </c>
      <c r="D173" s="49" t="s">
        <v>56</v>
      </c>
      <c r="E173" s="50"/>
      <c r="F173" s="50"/>
      <c r="G173" s="50"/>
      <c r="H173" s="62">
        <v>19</v>
      </c>
      <c r="I173" s="43"/>
      <c r="J173" s="52"/>
      <c r="K173" s="195"/>
      <c r="L173" s="201"/>
      <c r="M173" s="202"/>
    </row>
    <row r="174" spans="1:13" x14ac:dyDescent="0.2">
      <c r="A174" s="32">
        <v>1419</v>
      </c>
      <c r="B174" s="33"/>
      <c r="C174" s="34" t="s">
        <v>180</v>
      </c>
      <c r="D174" s="35"/>
      <c r="E174" s="36"/>
      <c r="F174" s="36"/>
      <c r="G174" s="36"/>
      <c r="H174" s="37"/>
      <c r="I174" s="36"/>
      <c r="J174" s="38"/>
      <c r="L174" s="201"/>
      <c r="M174" s="202"/>
    </row>
    <row r="175" spans="1:13" s="9" customFormat="1" ht="25.5" x14ac:dyDescent="0.2">
      <c r="A175" s="46">
        <v>141906</v>
      </c>
      <c r="B175" s="40" t="s">
        <v>402</v>
      </c>
      <c r="C175" s="48" t="s">
        <v>181</v>
      </c>
      <c r="D175" s="49" t="s">
        <v>53</v>
      </c>
      <c r="E175" s="50"/>
      <c r="F175" s="50"/>
      <c r="G175" s="50"/>
      <c r="H175" s="62">
        <v>18</v>
      </c>
      <c r="I175" s="43"/>
      <c r="J175" s="52"/>
      <c r="K175" s="195"/>
      <c r="L175" s="201"/>
      <c r="M175" s="202"/>
    </row>
    <row r="176" spans="1:13" s="9" customFormat="1" ht="25.5" x14ac:dyDescent="0.2">
      <c r="A176" s="46">
        <v>141907</v>
      </c>
      <c r="B176" s="40" t="s">
        <v>402</v>
      </c>
      <c r="C176" s="48" t="s">
        <v>182</v>
      </c>
      <c r="D176" s="49" t="s">
        <v>53</v>
      </c>
      <c r="E176" s="50"/>
      <c r="F176" s="50"/>
      <c r="G176" s="50"/>
      <c r="H176" s="62">
        <v>42</v>
      </c>
      <c r="I176" s="43"/>
      <c r="J176" s="52"/>
      <c r="K176" s="195"/>
      <c r="L176" s="201"/>
      <c r="M176" s="202"/>
    </row>
    <row r="177" spans="1:13" s="9" customFormat="1" ht="25.5" x14ac:dyDescent="0.2">
      <c r="A177" s="46">
        <v>141908</v>
      </c>
      <c r="B177" s="40" t="s">
        <v>402</v>
      </c>
      <c r="C177" s="48" t="s">
        <v>183</v>
      </c>
      <c r="D177" s="49" t="s">
        <v>53</v>
      </c>
      <c r="E177" s="50"/>
      <c r="F177" s="50"/>
      <c r="G177" s="50"/>
      <c r="H177" s="62">
        <v>6</v>
      </c>
      <c r="I177" s="43"/>
      <c r="J177" s="52"/>
      <c r="K177" s="195"/>
      <c r="L177" s="201"/>
      <c r="M177" s="202"/>
    </row>
    <row r="178" spans="1:13" s="9" customFormat="1" ht="25.5" x14ac:dyDescent="0.2">
      <c r="A178" s="46">
        <v>141909</v>
      </c>
      <c r="B178" s="40" t="s">
        <v>402</v>
      </c>
      <c r="C178" s="48" t="s">
        <v>184</v>
      </c>
      <c r="D178" s="49" t="s">
        <v>53</v>
      </c>
      <c r="E178" s="50"/>
      <c r="F178" s="50"/>
      <c r="G178" s="50"/>
      <c r="H178" s="62">
        <v>36</v>
      </c>
      <c r="I178" s="43"/>
      <c r="J178" s="52"/>
      <c r="K178" s="195"/>
      <c r="L178" s="201"/>
      <c r="M178" s="202"/>
    </row>
    <row r="179" spans="1:13" x14ac:dyDescent="0.2">
      <c r="A179" s="32">
        <v>1420</v>
      </c>
      <c r="B179" s="33"/>
      <c r="C179" s="34" t="s">
        <v>185</v>
      </c>
      <c r="D179" s="35"/>
      <c r="E179" s="36"/>
      <c r="F179" s="36"/>
      <c r="G179" s="36"/>
      <c r="H179" s="37"/>
      <c r="I179" s="36"/>
      <c r="J179" s="38"/>
      <c r="L179" s="201"/>
      <c r="M179" s="202"/>
    </row>
    <row r="180" spans="1:13" s="9" customFormat="1" ht="25.5" x14ac:dyDescent="0.2">
      <c r="A180" s="46">
        <v>141907</v>
      </c>
      <c r="B180" s="40" t="s">
        <v>402</v>
      </c>
      <c r="C180" s="48" t="s">
        <v>182</v>
      </c>
      <c r="D180" s="49" t="s">
        <v>53</v>
      </c>
      <c r="E180" s="50"/>
      <c r="F180" s="50"/>
      <c r="G180" s="50"/>
      <c r="H180" s="62">
        <v>6</v>
      </c>
      <c r="I180" s="43"/>
      <c r="J180" s="52"/>
      <c r="K180" s="195"/>
      <c r="L180" s="201"/>
      <c r="M180" s="202"/>
    </row>
    <row r="181" spans="1:13" s="9" customFormat="1" ht="25.5" x14ac:dyDescent="0.2">
      <c r="A181" s="46">
        <v>141909</v>
      </c>
      <c r="B181" s="40" t="s">
        <v>402</v>
      </c>
      <c r="C181" s="48" t="s">
        <v>184</v>
      </c>
      <c r="D181" s="49" t="s">
        <v>53</v>
      </c>
      <c r="E181" s="50"/>
      <c r="F181" s="50"/>
      <c r="G181" s="50"/>
      <c r="H181" s="62">
        <f>6*6</f>
        <v>36</v>
      </c>
      <c r="I181" s="43"/>
      <c r="J181" s="52"/>
      <c r="K181" s="195"/>
      <c r="L181" s="201"/>
      <c r="M181" s="202"/>
    </row>
    <row r="182" spans="1:13" s="9" customFormat="1" ht="25.5" x14ac:dyDescent="0.2">
      <c r="A182" s="46">
        <v>141910</v>
      </c>
      <c r="B182" s="40" t="s">
        <v>402</v>
      </c>
      <c r="C182" s="48" t="s">
        <v>186</v>
      </c>
      <c r="D182" s="49" t="s">
        <v>53</v>
      </c>
      <c r="E182" s="50"/>
      <c r="F182" s="50"/>
      <c r="G182" s="50"/>
      <c r="H182" s="62">
        <f>5*6</f>
        <v>30</v>
      </c>
      <c r="I182" s="43"/>
      <c r="J182" s="52"/>
      <c r="K182" s="195"/>
      <c r="L182" s="201"/>
      <c r="M182" s="202"/>
    </row>
    <row r="183" spans="1:13" x14ac:dyDescent="0.2">
      <c r="A183" s="32">
        <v>1421</v>
      </c>
      <c r="B183" s="33"/>
      <c r="C183" s="34" t="s">
        <v>187</v>
      </c>
      <c r="D183" s="35"/>
      <c r="E183" s="36"/>
      <c r="F183" s="36"/>
      <c r="G183" s="36"/>
      <c r="H183" s="37"/>
      <c r="I183" s="36"/>
      <c r="J183" s="38"/>
      <c r="L183" s="201"/>
      <c r="M183" s="202"/>
    </row>
    <row r="184" spans="1:13" s="9" customFormat="1" x14ac:dyDescent="0.2">
      <c r="A184" s="46">
        <v>142104</v>
      </c>
      <c r="B184" s="40" t="s">
        <v>402</v>
      </c>
      <c r="C184" s="48" t="s">
        <v>188</v>
      </c>
      <c r="D184" s="49" t="s">
        <v>56</v>
      </c>
      <c r="E184" s="50"/>
      <c r="F184" s="50"/>
      <c r="G184" s="50"/>
      <c r="H184" s="62">
        <f>H151-1</f>
        <v>17</v>
      </c>
      <c r="I184" s="43"/>
      <c r="J184" s="52"/>
      <c r="K184" s="195"/>
      <c r="L184" s="201"/>
      <c r="M184" s="202"/>
    </row>
    <row r="185" spans="1:13" s="9" customFormat="1" x14ac:dyDescent="0.2">
      <c r="A185" s="46">
        <v>142106</v>
      </c>
      <c r="B185" s="40" t="s">
        <v>402</v>
      </c>
      <c r="C185" s="48" t="s">
        <v>189</v>
      </c>
      <c r="D185" s="49" t="s">
        <v>56</v>
      </c>
      <c r="E185" s="50"/>
      <c r="F185" s="50"/>
      <c r="G185" s="50"/>
      <c r="H185" s="62">
        <v>1</v>
      </c>
      <c r="I185" s="43"/>
      <c r="J185" s="52"/>
      <c r="K185" s="195"/>
      <c r="L185" s="201"/>
      <c r="M185" s="202"/>
    </row>
    <row r="186" spans="1:13" s="9" customFormat="1" ht="25.5" x14ac:dyDescent="0.2">
      <c r="A186" s="46">
        <v>142111</v>
      </c>
      <c r="B186" s="40" t="s">
        <v>402</v>
      </c>
      <c r="C186" s="48" t="s">
        <v>190</v>
      </c>
      <c r="D186" s="49" t="s">
        <v>56</v>
      </c>
      <c r="E186" s="50"/>
      <c r="F186" s="50"/>
      <c r="G186" s="50"/>
      <c r="H186" s="62">
        <f>H155</f>
        <v>6</v>
      </c>
      <c r="I186" s="43"/>
      <c r="J186" s="52"/>
      <c r="K186" s="195"/>
      <c r="L186" s="201"/>
      <c r="M186" s="202"/>
    </row>
    <row r="187" spans="1:13" s="9" customFormat="1" ht="25.5" x14ac:dyDescent="0.2">
      <c r="A187" s="46">
        <v>142112</v>
      </c>
      <c r="B187" s="40" t="s">
        <v>402</v>
      </c>
      <c r="C187" s="48" t="s">
        <v>191</v>
      </c>
      <c r="D187" s="49" t="s">
        <v>56</v>
      </c>
      <c r="E187" s="50"/>
      <c r="F187" s="50"/>
      <c r="G187" s="50"/>
      <c r="H187" s="62">
        <f>H156</f>
        <v>1</v>
      </c>
      <c r="I187" s="43"/>
      <c r="J187" s="52"/>
      <c r="K187" s="195"/>
      <c r="L187" s="201"/>
      <c r="M187" s="202"/>
    </row>
    <row r="188" spans="1:13" s="9" customFormat="1" x14ac:dyDescent="0.2">
      <c r="A188" s="46">
        <v>142118</v>
      </c>
      <c r="B188" s="40" t="s">
        <v>402</v>
      </c>
      <c r="C188" s="48" t="s">
        <v>192</v>
      </c>
      <c r="D188" s="49" t="s">
        <v>56</v>
      </c>
      <c r="E188" s="50"/>
      <c r="F188" s="50"/>
      <c r="G188" s="50"/>
      <c r="H188" s="62">
        <f>4+4</f>
        <v>8</v>
      </c>
      <c r="I188" s="43"/>
      <c r="J188" s="52"/>
      <c r="K188" s="195"/>
      <c r="L188" s="201"/>
      <c r="M188" s="202"/>
    </row>
    <row r="189" spans="1:13" s="9" customFormat="1" x14ac:dyDescent="0.2">
      <c r="A189" s="46">
        <v>142119</v>
      </c>
      <c r="B189" s="40" t="s">
        <v>402</v>
      </c>
      <c r="C189" s="48" t="s">
        <v>193</v>
      </c>
      <c r="D189" s="49" t="s">
        <v>56</v>
      </c>
      <c r="E189" s="50"/>
      <c r="F189" s="50"/>
      <c r="G189" s="50"/>
      <c r="H189" s="62">
        <v>3</v>
      </c>
      <c r="I189" s="43"/>
      <c r="J189" s="52"/>
      <c r="K189" s="195"/>
      <c r="L189" s="201"/>
      <c r="M189" s="202"/>
    </row>
    <row r="190" spans="1:13" s="64" customFormat="1" ht="15" x14ac:dyDescent="0.25">
      <c r="A190" s="54"/>
      <c r="B190" s="55"/>
      <c r="C190" s="56" t="s">
        <v>48</v>
      </c>
      <c r="D190" s="55"/>
      <c r="E190" s="57"/>
      <c r="F190" s="57"/>
      <c r="G190" s="57"/>
      <c r="H190" s="58"/>
      <c r="I190" s="63"/>
      <c r="J190" s="60"/>
      <c r="K190" s="199"/>
      <c r="L190" s="201"/>
      <c r="M190" s="202"/>
    </row>
    <row r="191" spans="1:13" s="61" customFormat="1" x14ac:dyDescent="0.2">
      <c r="A191" s="22">
        <v>15</v>
      </c>
      <c r="B191" s="23"/>
      <c r="C191" s="24" t="s">
        <v>194</v>
      </c>
      <c r="D191" s="23"/>
      <c r="E191" s="29"/>
      <c r="F191" s="29"/>
      <c r="G191" s="29"/>
      <c r="H191" s="26"/>
      <c r="I191" s="29"/>
      <c r="J191" s="30"/>
      <c r="K191" s="196"/>
      <c r="L191" s="201"/>
      <c r="M191" s="202"/>
    </row>
    <row r="192" spans="1:13" x14ac:dyDescent="0.2">
      <c r="A192" s="32">
        <v>1503</v>
      </c>
      <c r="B192" s="33"/>
      <c r="C192" s="34" t="s">
        <v>195</v>
      </c>
      <c r="D192" s="35"/>
      <c r="E192" s="36"/>
      <c r="F192" s="36"/>
      <c r="G192" s="36"/>
      <c r="H192" s="37"/>
      <c r="I192" s="36"/>
      <c r="J192" s="38"/>
      <c r="L192" s="201"/>
      <c r="M192" s="202"/>
    </row>
    <row r="193" spans="1:13" ht="25.5" x14ac:dyDescent="0.2">
      <c r="A193" s="46">
        <v>150306</v>
      </c>
      <c r="B193" s="40" t="s">
        <v>402</v>
      </c>
      <c r="C193" s="48" t="s">
        <v>196</v>
      </c>
      <c r="D193" s="49" t="s">
        <v>56</v>
      </c>
      <c r="E193" s="50"/>
      <c r="F193" s="50"/>
      <c r="G193" s="50"/>
      <c r="H193" s="62">
        <v>1</v>
      </c>
      <c r="I193" s="43"/>
      <c r="J193" s="52"/>
      <c r="K193" s="81"/>
      <c r="L193" s="201"/>
      <c r="M193" s="202"/>
    </row>
    <row r="194" spans="1:13" ht="25.5" x14ac:dyDescent="0.2">
      <c r="A194" s="46">
        <v>150308</v>
      </c>
      <c r="B194" s="40" t="s">
        <v>402</v>
      </c>
      <c r="C194" s="48" t="s">
        <v>197</v>
      </c>
      <c r="D194" s="49" t="s">
        <v>56</v>
      </c>
      <c r="E194" s="50"/>
      <c r="F194" s="50"/>
      <c r="G194" s="50"/>
      <c r="H194" s="62">
        <v>1</v>
      </c>
      <c r="I194" s="43"/>
      <c r="J194" s="52"/>
      <c r="K194" s="81"/>
      <c r="L194" s="201"/>
      <c r="M194" s="202"/>
    </row>
    <row r="195" spans="1:13" ht="51" x14ac:dyDescent="0.2">
      <c r="A195" s="46">
        <v>150315</v>
      </c>
      <c r="B195" s="40" t="s">
        <v>402</v>
      </c>
      <c r="C195" s="48" t="s">
        <v>198</v>
      </c>
      <c r="D195" s="49" t="s">
        <v>56</v>
      </c>
      <c r="E195" s="50"/>
      <c r="F195" s="50"/>
      <c r="G195" s="50"/>
      <c r="H195" s="62">
        <v>1</v>
      </c>
      <c r="I195" s="43"/>
      <c r="J195" s="52"/>
      <c r="K195" s="81"/>
      <c r="L195" s="201"/>
      <c r="M195" s="202"/>
    </row>
    <row r="196" spans="1:13" ht="51" x14ac:dyDescent="0.2">
      <c r="A196" s="46">
        <v>150317</v>
      </c>
      <c r="B196" s="40" t="s">
        <v>402</v>
      </c>
      <c r="C196" s="48" t="s">
        <v>199</v>
      </c>
      <c r="D196" s="49" t="s">
        <v>56</v>
      </c>
      <c r="E196" s="50"/>
      <c r="F196" s="50"/>
      <c r="G196" s="50"/>
      <c r="H196" s="62">
        <v>2</v>
      </c>
      <c r="I196" s="43"/>
      <c r="J196" s="52"/>
      <c r="K196" s="81"/>
      <c r="L196" s="201"/>
      <c r="M196" s="202"/>
    </row>
    <row r="197" spans="1:13" x14ac:dyDescent="0.2">
      <c r="A197" s="32">
        <v>1506</v>
      </c>
      <c r="B197" s="33"/>
      <c r="C197" s="34" t="s">
        <v>200</v>
      </c>
      <c r="D197" s="35"/>
      <c r="E197" s="36"/>
      <c r="F197" s="36"/>
      <c r="G197" s="36"/>
      <c r="H197" s="37"/>
      <c r="I197" s="36"/>
      <c r="J197" s="38"/>
      <c r="L197" s="201"/>
      <c r="M197" s="202"/>
    </row>
    <row r="198" spans="1:13" ht="51" x14ac:dyDescent="0.2">
      <c r="A198" s="46">
        <v>150614</v>
      </c>
      <c r="B198" s="40" t="s">
        <v>402</v>
      </c>
      <c r="C198" s="48" t="s">
        <v>201</v>
      </c>
      <c r="D198" s="49" t="s">
        <v>56</v>
      </c>
      <c r="E198" s="50"/>
      <c r="F198" s="50"/>
      <c r="G198" s="50"/>
      <c r="H198" s="62">
        <v>3</v>
      </c>
      <c r="I198" s="43"/>
      <c r="J198" s="52"/>
      <c r="K198" s="81"/>
      <c r="L198" s="201"/>
      <c r="M198" s="202"/>
    </row>
    <row r="199" spans="1:13" x14ac:dyDescent="0.2">
      <c r="A199" s="46">
        <v>150628</v>
      </c>
      <c r="B199" s="40" t="s">
        <v>402</v>
      </c>
      <c r="C199" s="48" t="s">
        <v>202</v>
      </c>
      <c r="D199" s="49" t="s">
        <v>56</v>
      </c>
      <c r="E199" s="50"/>
      <c r="F199" s="50"/>
      <c r="G199" s="50"/>
      <c r="H199" s="62">
        <v>31</v>
      </c>
      <c r="I199" s="43"/>
      <c r="J199" s="52"/>
      <c r="K199" s="81"/>
      <c r="L199" s="201"/>
      <c r="M199" s="202"/>
    </row>
    <row r="200" spans="1:13" x14ac:dyDescent="0.2">
      <c r="A200" s="46">
        <v>91937</v>
      </c>
      <c r="B200" s="67" t="s">
        <v>370</v>
      </c>
      <c r="C200" s="68" t="s">
        <v>410</v>
      </c>
      <c r="D200" s="49" t="s">
        <v>56</v>
      </c>
      <c r="E200" s="50"/>
      <c r="F200" s="50"/>
      <c r="G200" s="50"/>
      <c r="H200" s="62">
        <v>41</v>
      </c>
      <c r="I200" s="43"/>
      <c r="J200" s="52"/>
      <c r="K200" s="81"/>
      <c r="L200" s="201"/>
      <c r="M200" s="202"/>
    </row>
    <row r="201" spans="1:13" ht="25.5" x14ac:dyDescent="0.2">
      <c r="A201" s="46">
        <v>150634</v>
      </c>
      <c r="B201" s="40" t="s">
        <v>402</v>
      </c>
      <c r="C201" s="48" t="s">
        <v>203</v>
      </c>
      <c r="D201" s="49" t="s">
        <v>56</v>
      </c>
      <c r="E201" s="50"/>
      <c r="F201" s="50"/>
      <c r="G201" s="50"/>
      <c r="H201" s="62">
        <f>2+1</f>
        <v>3</v>
      </c>
      <c r="I201" s="43"/>
      <c r="J201" s="52"/>
      <c r="K201" s="81"/>
      <c r="L201" s="201"/>
      <c r="M201" s="202"/>
    </row>
    <row r="202" spans="1:13" ht="25.5" x14ac:dyDescent="0.2">
      <c r="A202" s="46">
        <v>150635</v>
      </c>
      <c r="B202" s="40" t="s">
        <v>402</v>
      </c>
      <c r="C202" s="48" t="s">
        <v>204</v>
      </c>
      <c r="D202" s="49" t="s">
        <v>56</v>
      </c>
      <c r="E202" s="50"/>
      <c r="F202" s="50"/>
      <c r="G202" s="50"/>
      <c r="H202" s="62">
        <v>1</v>
      </c>
      <c r="I202" s="43"/>
      <c r="J202" s="52"/>
      <c r="K202" s="81"/>
      <c r="L202" s="201"/>
      <c r="M202" s="202"/>
    </row>
    <row r="203" spans="1:13" x14ac:dyDescent="0.2">
      <c r="A203" s="32">
        <v>1508</v>
      </c>
      <c r="B203" s="33"/>
      <c r="C203" s="34" t="s">
        <v>205</v>
      </c>
      <c r="D203" s="35"/>
      <c r="E203" s="36"/>
      <c r="F203" s="36"/>
      <c r="G203" s="36"/>
      <c r="H203" s="37"/>
      <c r="I203" s="36"/>
      <c r="J203" s="38"/>
      <c r="L203" s="201"/>
      <c r="M203" s="202"/>
    </row>
    <row r="204" spans="1:13" ht="25.5" x14ac:dyDescent="0.2">
      <c r="A204" s="222" t="e">
        <f>#REF!</f>
        <v>#REF!</v>
      </c>
      <c r="B204" s="223"/>
      <c r="C204" s="48" t="s">
        <v>206</v>
      </c>
      <c r="D204" s="49" t="s">
        <v>53</v>
      </c>
      <c r="E204" s="50"/>
      <c r="F204" s="50"/>
      <c r="G204" s="50"/>
      <c r="H204" s="62">
        <v>80</v>
      </c>
      <c r="I204" s="43"/>
      <c r="J204" s="52"/>
      <c r="K204" s="81"/>
      <c r="L204" s="201"/>
      <c r="M204" s="202"/>
    </row>
    <row r="205" spans="1:13" x14ac:dyDescent="0.2">
      <c r="A205" s="218" t="e">
        <f>#REF!</f>
        <v>#REF!</v>
      </c>
      <c r="B205" s="219"/>
      <c r="C205" s="48" t="s">
        <v>207</v>
      </c>
      <c r="D205" s="49" t="s">
        <v>56</v>
      </c>
      <c r="E205" s="50"/>
      <c r="F205" s="50"/>
      <c r="G205" s="50"/>
      <c r="H205" s="62">
        <f>260+8+30+43+4+6</f>
        <v>351</v>
      </c>
      <c r="I205" s="43"/>
      <c r="J205" s="52"/>
      <c r="K205" s="81"/>
      <c r="L205" s="201"/>
      <c r="M205" s="202"/>
    </row>
    <row r="206" spans="1:13" ht="25.5" x14ac:dyDescent="0.2">
      <c r="A206" s="46">
        <v>150803</v>
      </c>
      <c r="B206" s="40" t="s">
        <v>402</v>
      </c>
      <c r="C206" s="48" t="s">
        <v>208</v>
      </c>
      <c r="D206" s="49" t="s">
        <v>35</v>
      </c>
      <c r="E206" s="50"/>
      <c r="F206" s="50"/>
      <c r="G206" s="50"/>
      <c r="H206" s="62">
        <v>1</v>
      </c>
      <c r="I206" s="43"/>
      <c r="J206" s="52"/>
      <c r="K206" s="81"/>
      <c r="L206" s="201"/>
      <c r="M206" s="202"/>
    </row>
    <row r="207" spans="1:13" ht="25.5" x14ac:dyDescent="0.2">
      <c r="A207" s="46">
        <v>150804</v>
      </c>
      <c r="B207" s="40" t="s">
        <v>402</v>
      </c>
      <c r="C207" s="48" t="s">
        <v>209</v>
      </c>
      <c r="D207" s="49" t="s">
        <v>35</v>
      </c>
      <c r="E207" s="50"/>
      <c r="F207" s="50"/>
      <c r="G207" s="50"/>
      <c r="H207" s="62">
        <f>3+1</f>
        <v>4</v>
      </c>
      <c r="I207" s="43"/>
      <c r="J207" s="52"/>
      <c r="K207" s="81"/>
      <c r="L207" s="201"/>
      <c r="M207" s="202"/>
    </row>
    <row r="208" spans="1:13" ht="25.5" x14ac:dyDescent="0.2">
      <c r="A208" s="46">
        <v>150805</v>
      </c>
      <c r="B208" s="40" t="s">
        <v>402</v>
      </c>
      <c r="C208" s="48" t="s">
        <v>210</v>
      </c>
      <c r="D208" s="49" t="s">
        <v>35</v>
      </c>
      <c r="E208" s="50"/>
      <c r="F208" s="50"/>
      <c r="G208" s="50"/>
      <c r="H208" s="62">
        <v>1</v>
      </c>
      <c r="I208" s="43"/>
      <c r="J208" s="52"/>
      <c r="K208" s="81"/>
      <c r="L208" s="201"/>
      <c r="M208" s="202"/>
    </row>
    <row r="209" spans="1:13" ht="25.5" x14ac:dyDescent="0.2">
      <c r="A209" s="220" t="e">
        <f>#REF!</f>
        <v>#REF!</v>
      </c>
      <c r="B209" s="221"/>
      <c r="C209" s="48" t="s">
        <v>211</v>
      </c>
      <c r="D209" s="49" t="s">
        <v>35</v>
      </c>
      <c r="E209" s="50"/>
      <c r="F209" s="50"/>
      <c r="G209" s="50"/>
      <c r="H209" s="62">
        <f>7+60</f>
        <v>67</v>
      </c>
      <c r="I209" s="43"/>
      <c r="J209" s="52"/>
      <c r="K209" s="81"/>
      <c r="L209" s="201"/>
      <c r="M209" s="202"/>
    </row>
    <row r="210" spans="1:13" x14ac:dyDescent="0.2">
      <c r="A210" s="32">
        <v>1511</v>
      </c>
      <c r="B210" s="33"/>
      <c r="C210" s="34" t="s">
        <v>212</v>
      </c>
      <c r="D210" s="35"/>
      <c r="E210" s="36"/>
      <c r="F210" s="36"/>
      <c r="G210" s="36"/>
      <c r="H210" s="37"/>
      <c r="I210" s="36"/>
      <c r="J210" s="38"/>
      <c r="L210" s="201"/>
      <c r="M210" s="202"/>
    </row>
    <row r="211" spans="1:13" ht="25.5" x14ac:dyDescent="0.2">
      <c r="A211" s="46">
        <v>151126</v>
      </c>
      <c r="B211" s="40" t="s">
        <v>402</v>
      </c>
      <c r="C211" s="48" t="s">
        <v>213</v>
      </c>
      <c r="D211" s="49" t="s">
        <v>53</v>
      </c>
      <c r="E211" s="50"/>
      <c r="F211" s="50"/>
      <c r="G211" s="50"/>
      <c r="H211" s="62">
        <f>1000+45</f>
        <v>1045</v>
      </c>
      <c r="I211" s="43"/>
      <c r="J211" s="52"/>
      <c r="K211" s="81"/>
      <c r="L211" s="201"/>
      <c r="M211" s="202"/>
    </row>
    <row r="212" spans="1:13" ht="25.5" x14ac:dyDescent="0.2">
      <c r="A212" s="46">
        <v>151127</v>
      </c>
      <c r="B212" s="40" t="s">
        <v>402</v>
      </c>
      <c r="C212" s="48" t="s">
        <v>214</v>
      </c>
      <c r="D212" s="49" t="s">
        <v>53</v>
      </c>
      <c r="E212" s="50"/>
      <c r="F212" s="50"/>
      <c r="G212" s="50"/>
      <c r="H212" s="62">
        <f>52+15</f>
        <v>67</v>
      </c>
      <c r="I212" s="43"/>
      <c r="J212" s="52"/>
      <c r="K212" s="81"/>
      <c r="L212" s="201"/>
      <c r="M212" s="202"/>
    </row>
    <row r="213" spans="1:13" ht="25.5" x14ac:dyDescent="0.2">
      <c r="A213" s="46">
        <v>151130</v>
      </c>
      <c r="B213" s="40" t="s">
        <v>402</v>
      </c>
      <c r="C213" s="48" t="s">
        <v>215</v>
      </c>
      <c r="D213" s="49" t="s">
        <v>53</v>
      </c>
      <c r="E213" s="50"/>
      <c r="F213" s="50"/>
      <c r="G213" s="50"/>
      <c r="H213" s="62">
        <f>45+18</f>
        <v>63</v>
      </c>
      <c r="I213" s="43"/>
      <c r="J213" s="52"/>
      <c r="K213" s="81"/>
      <c r="L213" s="201"/>
      <c r="M213" s="202"/>
    </row>
    <row r="214" spans="1:13" ht="25.5" x14ac:dyDescent="0.2">
      <c r="A214" s="46">
        <v>151139</v>
      </c>
      <c r="B214" s="40" t="s">
        <v>402</v>
      </c>
      <c r="C214" s="48" t="s">
        <v>216</v>
      </c>
      <c r="D214" s="49" t="s">
        <v>53</v>
      </c>
      <c r="E214" s="50"/>
      <c r="F214" s="50"/>
      <c r="G214" s="50"/>
      <c r="H214" s="62">
        <v>15</v>
      </c>
      <c r="I214" s="43"/>
      <c r="J214" s="52"/>
      <c r="K214" s="81"/>
      <c r="L214" s="201"/>
      <c r="M214" s="202"/>
    </row>
    <row r="215" spans="1:13" x14ac:dyDescent="0.2">
      <c r="A215" s="32">
        <v>1513</v>
      </c>
      <c r="B215" s="33"/>
      <c r="C215" s="34" t="s">
        <v>217</v>
      </c>
      <c r="D215" s="35"/>
      <c r="E215" s="36"/>
      <c r="F215" s="36"/>
      <c r="G215" s="36"/>
      <c r="H215" s="37"/>
      <c r="I215" s="36"/>
      <c r="J215" s="38"/>
      <c r="L215" s="201"/>
      <c r="M215" s="202"/>
    </row>
    <row r="216" spans="1:13" ht="27" customHeight="1" x14ac:dyDescent="0.2">
      <c r="A216" s="46">
        <v>151306</v>
      </c>
      <c r="B216" s="40" t="s">
        <v>402</v>
      </c>
      <c r="C216" s="48" t="s">
        <v>218</v>
      </c>
      <c r="D216" s="49" t="s">
        <v>35</v>
      </c>
      <c r="E216" s="50"/>
      <c r="F216" s="50"/>
      <c r="G216" s="50"/>
      <c r="H216" s="62">
        <v>6</v>
      </c>
      <c r="I216" s="43"/>
      <c r="J216" s="52"/>
      <c r="K216" s="81"/>
      <c r="L216" s="201"/>
      <c r="M216" s="202"/>
    </row>
    <row r="217" spans="1:13" ht="27" customHeight="1" x14ac:dyDescent="0.2">
      <c r="A217" s="46">
        <v>151327</v>
      </c>
      <c r="B217" s="40" t="s">
        <v>402</v>
      </c>
      <c r="C217" s="48" t="s">
        <v>219</v>
      </c>
      <c r="D217" s="49" t="s">
        <v>35</v>
      </c>
      <c r="E217" s="50"/>
      <c r="F217" s="50"/>
      <c r="G217" s="50"/>
      <c r="H217" s="62">
        <v>2</v>
      </c>
      <c r="I217" s="43"/>
      <c r="J217" s="52"/>
      <c r="K217" s="81"/>
      <c r="L217" s="201"/>
      <c r="M217" s="202"/>
    </row>
    <row r="218" spans="1:13" ht="27" customHeight="1" x14ac:dyDescent="0.2">
      <c r="A218" s="46">
        <v>151328</v>
      </c>
      <c r="B218" s="40" t="s">
        <v>402</v>
      </c>
      <c r="C218" s="48" t="s">
        <v>220</v>
      </c>
      <c r="D218" s="49" t="s">
        <v>35</v>
      </c>
      <c r="E218" s="50"/>
      <c r="F218" s="50"/>
      <c r="G218" s="50"/>
      <c r="H218" s="62">
        <v>2</v>
      </c>
      <c r="I218" s="43"/>
      <c r="J218" s="52"/>
      <c r="K218" s="81"/>
      <c r="L218" s="201"/>
      <c r="M218" s="202"/>
    </row>
    <row r="219" spans="1:13" ht="38.25" x14ac:dyDescent="0.2">
      <c r="A219" s="46">
        <v>151329</v>
      </c>
      <c r="B219" s="40" t="s">
        <v>402</v>
      </c>
      <c r="C219" s="48" t="s">
        <v>221</v>
      </c>
      <c r="D219" s="49" t="s">
        <v>35</v>
      </c>
      <c r="E219" s="50"/>
      <c r="F219" s="50"/>
      <c r="G219" s="50"/>
      <c r="H219" s="62">
        <v>2</v>
      </c>
      <c r="I219" s="43"/>
      <c r="J219" s="52"/>
      <c r="K219" s="81"/>
      <c r="L219" s="201"/>
      <c r="M219" s="202"/>
    </row>
    <row r="220" spans="1:13" ht="25.5" x14ac:dyDescent="0.2">
      <c r="A220" s="46">
        <v>151331</v>
      </c>
      <c r="B220" s="40" t="s">
        <v>402</v>
      </c>
      <c r="C220" s="48" t="s">
        <v>222</v>
      </c>
      <c r="D220" s="49" t="s">
        <v>35</v>
      </c>
      <c r="E220" s="50"/>
      <c r="F220" s="50"/>
      <c r="G220" s="50"/>
      <c r="H220" s="62">
        <v>1</v>
      </c>
      <c r="I220" s="43"/>
      <c r="J220" s="52"/>
      <c r="K220" s="81"/>
      <c r="L220" s="201"/>
      <c r="M220" s="202"/>
    </row>
    <row r="221" spans="1:13" ht="25.5" x14ac:dyDescent="0.2">
      <c r="A221" s="46">
        <v>151337</v>
      </c>
      <c r="B221" s="40" t="s">
        <v>402</v>
      </c>
      <c r="C221" s="48" t="s">
        <v>223</v>
      </c>
      <c r="D221" s="49" t="s">
        <v>35</v>
      </c>
      <c r="E221" s="50"/>
      <c r="F221" s="50"/>
      <c r="G221" s="50"/>
      <c r="H221" s="62">
        <v>4</v>
      </c>
      <c r="I221" s="43"/>
      <c r="J221" s="52"/>
      <c r="K221" s="81"/>
      <c r="L221" s="201"/>
      <c r="M221" s="202"/>
    </row>
    <row r="222" spans="1:13" ht="38.25" x14ac:dyDescent="0.2">
      <c r="A222" s="46">
        <v>151338</v>
      </c>
      <c r="B222" s="40" t="s">
        <v>402</v>
      </c>
      <c r="C222" s="48" t="s">
        <v>224</v>
      </c>
      <c r="D222" s="49" t="s">
        <v>35</v>
      </c>
      <c r="E222" s="50"/>
      <c r="F222" s="50"/>
      <c r="G222" s="50"/>
      <c r="H222" s="62">
        <v>38</v>
      </c>
      <c r="I222" s="43"/>
      <c r="J222" s="52"/>
      <c r="K222" s="81"/>
      <c r="L222" s="201"/>
      <c r="M222" s="202"/>
    </row>
    <row r="223" spans="1:13" x14ac:dyDescent="0.2">
      <c r="A223" s="46">
        <v>151350</v>
      </c>
      <c r="B223" s="40" t="s">
        <v>402</v>
      </c>
      <c r="C223" s="48" t="s">
        <v>225</v>
      </c>
      <c r="D223" s="49" t="s">
        <v>35</v>
      </c>
      <c r="E223" s="50"/>
      <c r="F223" s="50"/>
      <c r="G223" s="50"/>
      <c r="H223" s="62">
        <v>11</v>
      </c>
      <c r="I223" s="43"/>
      <c r="J223" s="52"/>
      <c r="K223" s="81"/>
      <c r="L223" s="201"/>
      <c r="M223" s="202"/>
    </row>
    <row r="224" spans="1:13" x14ac:dyDescent="0.2">
      <c r="A224" s="32">
        <v>1514</v>
      </c>
      <c r="B224" s="33"/>
      <c r="C224" s="34" t="s">
        <v>226</v>
      </c>
      <c r="D224" s="35"/>
      <c r="E224" s="36"/>
      <c r="F224" s="36"/>
      <c r="G224" s="36"/>
      <c r="H224" s="37"/>
      <c r="I224" s="36"/>
      <c r="J224" s="38"/>
      <c r="L224" s="201"/>
      <c r="M224" s="202"/>
    </row>
    <row r="225" spans="1:13" ht="25.5" x14ac:dyDescent="0.2">
      <c r="A225" s="46">
        <v>151402</v>
      </c>
      <c r="B225" s="40" t="s">
        <v>402</v>
      </c>
      <c r="C225" s="48" t="s">
        <v>227</v>
      </c>
      <c r="D225" s="49" t="s">
        <v>53</v>
      </c>
      <c r="E225" s="50"/>
      <c r="F225" s="50"/>
      <c r="G225" s="50"/>
      <c r="H225" s="62">
        <v>3000</v>
      </c>
      <c r="I225" s="43"/>
      <c r="J225" s="52"/>
      <c r="K225" s="81"/>
      <c r="L225" s="201"/>
      <c r="M225" s="202"/>
    </row>
    <row r="226" spans="1:13" ht="25.5" x14ac:dyDescent="0.2">
      <c r="A226" s="46">
        <v>151403</v>
      </c>
      <c r="B226" s="40" t="s">
        <v>402</v>
      </c>
      <c r="C226" s="48" t="s">
        <v>228</v>
      </c>
      <c r="D226" s="49" t="s">
        <v>53</v>
      </c>
      <c r="E226" s="50"/>
      <c r="F226" s="50"/>
      <c r="G226" s="50"/>
      <c r="H226" s="62">
        <v>200</v>
      </c>
      <c r="I226" s="43"/>
      <c r="J226" s="52"/>
      <c r="K226" s="81"/>
      <c r="L226" s="201"/>
      <c r="M226" s="202"/>
    </row>
    <row r="227" spans="1:13" ht="25.5" x14ac:dyDescent="0.2">
      <c r="A227" s="46">
        <v>151419</v>
      </c>
      <c r="B227" s="40" t="s">
        <v>402</v>
      </c>
      <c r="C227" s="48" t="s">
        <v>229</v>
      </c>
      <c r="D227" s="49" t="s">
        <v>53</v>
      </c>
      <c r="E227" s="50"/>
      <c r="F227" s="50"/>
      <c r="G227" s="50"/>
      <c r="H227" s="62">
        <v>400</v>
      </c>
      <c r="I227" s="43"/>
      <c r="J227" s="52"/>
      <c r="K227" s="81"/>
      <c r="L227" s="201"/>
      <c r="M227" s="202"/>
    </row>
    <row r="228" spans="1:13" ht="25.5" x14ac:dyDescent="0.2">
      <c r="A228" s="46">
        <v>151420</v>
      </c>
      <c r="B228" s="40" t="s">
        <v>402</v>
      </c>
      <c r="C228" s="48" t="s">
        <v>230</v>
      </c>
      <c r="D228" s="49" t="s">
        <v>53</v>
      </c>
      <c r="E228" s="50"/>
      <c r="F228" s="50"/>
      <c r="G228" s="50"/>
      <c r="H228" s="62">
        <v>50</v>
      </c>
      <c r="I228" s="43"/>
      <c r="J228" s="52"/>
      <c r="K228" s="81"/>
      <c r="L228" s="201"/>
      <c r="M228" s="202"/>
    </row>
    <row r="229" spans="1:13" ht="25.5" x14ac:dyDescent="0.2">
      <c r="A229" s="46">
        <v>151421</v>
      </c>
      <c r="B229" s="40" t="s">
        <v>402</v>
      </c>
      <c r="C229" s="48" t="s">
        <v>231</v>
      </c>
      <c r="D229" s="49" t="s">
        <v>53</v>
      </c>
      <c r="E229" s="50"/>
      <c r="F229" s="50"/>
      <c r="G229" s="50"/>
      <c r="H229" s="62">
        <v>20</v>
      </c>
      <c r="I229" s="43"/>
      <c r="J229" s="52"/>
      <c r="K229" s="81"/>
      <c r="L229" s="201"/>
      <c r="M229" s="202"/>
    </row>
    <row r="230" spans="1:13" ht="25.5" x14ac:dyDescent="0.2">
      <c r="A230" s="46">
        <v>151423</v>
      </c>
      <c r="B230" s="40" t="s">
        <v>402</v>
      </c>
      <c r="C230" s="48" t="s">
        <v>232</v>
      </c>
      <c r="D230" s="49" t="s">
        <v>53</v>
      </c>
      <c r="E230" s="50"/>
      <c r="F230" s="50"/>
      <c r="G230" s="50"/>
      <c r="H230" s="62">
        <v>100</v>
      </c>
      <c r="I230" s="43"/>
      <c r="J230" s="52"/>
      <c r="K230" s="81"/>
      <c r="L230" s="201"/>
      <c r="M230" s="202"/>
    </row>
    <row r="231" spans="1:13" ht="25.5" x14ac:dyDescent="0.2">
      <c r="A231" s="32">
        <v>1516</v>
      </c>
      <c r="B231" s="33"/>
      <c r="C231" s="34" t="s">
        <v>233</v>
      </c>
      <c r="D231" s="35"/>
      <c r="E231" s="36"/>
      <c r="F231" s="36"/>
      <c r="G231" s="36"/>
      <c r="H231" s="37"/>
      <c r="I231" s="36"/>
      <c r="J231" s="38"/>
      <c r="L231" s="201"/>
      <c r="M231" s="202"/>
    </row>
    <row r="232" spans="1:13" ht="25.5" x14ac:dyDescent="0.2">
      <c r="A232" s="46">
        <v>151601</v>
      </c>
      <c r="B232" s="40" t="s">
        <v>402</v>
      </c>
      <c r="C232" s="48" t="s">
        <v>234</v>
      </c>
      <c r="D232" s="49" t="s">
        <v>53</v>
      </c>
      <c r="E232" s="50"/>
      <c r="F232" s="50"/>
      <c r="G232" s="50"/>
      <c r="H232" s="62">
        <v>210</v>
      </c>
      <c r="I232" s="43"/>
      <c r="J232" s="52"/>
      <c r="K232" s="81"/>
      <c r="L232" s="201"/>
      <c r="M232" s="202"/>
    </row>
    <row r="233" spans="1:13" ht="25.5" x14ac:dyDescent="0.2">
      <c r="A233" s="46">
        <v>151602</v>
      </c>
      <c r="B233" s="40" t="s">
        <v>402</v>
      </c>
      <c r="C233" s="48" t="s">
        <v>235</v>
      </c>
      <c r="D233" s="49" t="s">
        <v>53</v>
      </c>
      <c r="E233" s="50"/>
      <c r="F233" s="50"/>
      <c r="G233" s="50"/>
      <c r="H233" s="62">
        <v>30</v>
      </c>
      <c r="I233" s="43"/>
      <c r="J233" s="52"/>
      <c r="K233" s="81"/>
      <c r="L233" s="201"/>
      <c r="M233" s="202"/>
    </row>
    <row r="234" spans="1:13" ht="25.5" x14ac:dyDescent="0.2">
      <c r="A234" s="32">
        <v>1517</v>
      </c>
      <c r="B234" s="33"/>
      <c r="C234" s="34" t="s">
        <v>236</v>
      </c>
      <c r="D234" s="35"/>
      <c r="E234" s="36"/>
      <c r="F234" s="36"/>
      <c r="G234" s="36"/>
      <c r="H234" s="37"/>
      <c r="I234" s="36"/>
      <c r="J234" s="38"/>
      <c r="L234" s="201"/>
      <c r="M234" s="202"/>
    </row>
    <row r="235" spans="1:13" ht="38.25" x14ac:dyDescent="0.2">
      <c r="A235" s="46">
        <v>151709</v>
      </c>
      <c r="B235" s="40" t="s">
        <v>402</v>
      </c>
      <c r="C235" s="48" t="s">
        <v>237</v>
      </c>
      <c r="D235" s="49" t="s">
        <v>56</v>
      </c>
      <c r="E235" s="50"/>
      <c r="F235" s="50"/>
      <c r="G235" s="50"/>
      <c r="H235" s="62">
        <v>1</v>
      </c>
      <c r="I235" s="43"/>
      <c r="J235" s="52"/>
      <c r="K235" s="81"/>
      <c r="L235" s="201"/>
      <c r="M235" s="202"/>
    </row>
    <row r="236" spans="1:13" x14ac:dyDescent="0.2">
      <c r="A236" s="32">
        <v>1520</v>
      </c>
      <c r="B236" s="33"/>
      <c r="C236" s="34" t="s">
        <v>238</v>
      </c>
      <c r="D236" s="35"/>
      <c r="E236" s="36"/>
      <c r="F236" s="36"/>
      <c r="G236" s="36"/>
      <c r="H236" s="37"/>
      <c r="I236" s="36"/>
      <c r="J236" s="38"/>
      <c r="L236" s="201"/>
      <c r="M236" s="202"/>
    </row>
    <row r="237" spans="1:13" x14ac:dyDescent="0.2">
      <c r="A237" s="46">
        <v>152031</v>
      </c>
      <c r="B237" s="40" t="s">
        <v>402</v>
      </c>
      <c r="C237" s="48" t="s">
        <v>239</v>
      </c>
      <c r="D237" s="49" t="s">
        <v>35</v>
      </c>
      <c r="E237" s="50"/>
      <c r="F237" s="50"/>
      <c r="G237" s="50"/>
      <c r="H237" s="62">
        <v>9</v>
      </c>
      <c r="I237" s="43"/>
      <c r="J237" s="52"/>
      <c r="K237" s="81"/>
      <c r="L237" s="201"/>
      <c r="M237" s="202"/>
    </row>
    <row r="238" spans="1:13" s="64" customFormat="1" ht="15" x14ac:dyDescent="0.25">
      <c r="A238" s="77"/>
      <c r="B238" s="78"/>
      <c r="C238" s="79" t="s">
        <v>48</v>
      </c>
      <c r="D238" s="78"/>
      <c r="E238" s="80"/>
      <c r="F238" s="80"/>
      <c r="G238" s="80"/>
      <c r="H238" s="58"/>
      <c r="I238" s="63"/>
      <c r="J238" s="66"/>
      <c r="K238" s="200"/>
      <c r="L238" s="201"/>
      <c r="M238" s="202"/>
    </row>
    <row r="239" spans="1:13" s="61" customFormat="1" x14ac:dyDescent="0.2">
      <c r="A239" s="22">
        <v>16</v>
      </c>
      <c r="B239" s="23"/>
      <c r="C239" s="24" t="s">
        <v>240</v>
      </c>
      <c r="D239" s="23"/>
      <c r="E239" s="29"/>
      <c r="F239" s="29"/>
      <c r="G239" s="29"/>
      <c r="H239" s="26"/>
      <c r="I239" s="29"/>
      <c r="J239" s="30"/>
      <c r="K239" s="196"/>
      <c r="L239" s="201"/>
      <c r="M239" s="202"/>
    </row>
    <row r="240" spans="1:13" x14ac:dyDescent="0.2">
      <c r="A240" s="32">
        <v>1601</v>
      </c>
      <c r="B240" s="33"/>
      <c r="C240" s="34" t="s">
        <v>241</v>
      </c>
      <c r="D240" s="35"/>
      <c r="E240" s="36"/>
      <c r="F240" s="36"/>
      <c r="G240" s="36"/>
      <c r="H240" s="37"/>
      <c r="I240" s="36"/>
      <c r="J240" s="38"/>
      <c r="L240" s="201"/>
      <c r="M240" s="202"/>
    </row>
    <row r="241" spans="1:13" s="61" customFormat="1" ht="25.5" x14ac:dyDescent="0.2">
      <c r="A241" s="46">
        <v>160110</v>
      </c>
      <c r="B241" s="40" t="s">
        <v>402</v>
      </c>
      <c r="C241" s="48" t="s">
        <v>242</v>
      </c>
      <c r="D241" s="49" t="s">
        <v>56</v>
      </c>
      <c r="E241" s="50"/>
      <c r="F241" s="50"/>
      <c r="G241" s="50"/>
      <c r="H241" s="62">
        <v>3</v>
      </c>
      <c r="I241" s="43"/>
      <c r="J241" s="52"/>
      <c r="K241" s="81"/>
      <c r="L241" s="201"/>
      <c r="M241" s="202"/>
    </row>
    <row r="242" spans="1:13" s="61" customFormat="1" x14ac:dyDescent="0.2">
      <c r="A242" s="46">
        <v>160115</v>
      </c>
      <c r="B242" s="40" t="s">
        <v>402</v>
      </c>
      <c r="C242" s="48" t="s">
        <v>243</v>
      </c>
      <c r="D242" s="49" t="s">
        <v>53</v>
      </c>
      <c r="E242" s="50"/>
      <c r="F242" s="50"/>
      <c r="G242" s="50"/>
      <c r="H242" s="62">
        <v>15</v>
      </c>
      <c r="I242" s="43"/>
      <c r="J242" s="52"/>
      <c r="K242" s="81"/>
      <c r="L242" s="201"/>
      <c r="M242" s="202"/>
    </row>
    <row r="243" spans="1:13" s="61" customFormat="1" x14ac:dyDescent="0.2">
      <c r="A243" s="218" t="s">
        <v>244</v>
      </c>
      <c r="B243" s="219"/>
      <c r="C243" s="48" t="s">
        <v>245</v>
      </c>
      <c r="D243" s="49" t="s">
        <v>53</v>
      </c>
      <c r="E243" s="50"/>
      <c r="F243" s="50"/>
      <c r="G243" s="50"/>
      <c r="H243" s="62">
        <v>20</v>
      </c>
      <c r="I243" s="43"/>
      <c r="J243" s="52"/>
      <c r="K243" s="81"/>
      <c r="L243" s="201"/>
      <c r="M243" s="202"/>
    </row>
    <row r="244" spans="1:13" s="61" customFormat="1" x14ac:dyDescent="0.2">
      <c r="A244" s="220" t="s">
        <v>246</v>
      </c>
      <c r="B244" s="221"/>
      <c r="C244" s="48" t="s">
        <v>247</v>
      </c>
      <c r="D244" s="49" t="s">
        <v>56</v>
      </c>
      <c r="E244" s="50"/>
      <c r="F244" s="50"/>
      <c r="G244" s="50"/>
      <c r="H244" s="62">
        <v>2</v>
      </c>
      <c r="I244" s="43"/>
      <c r="J244" s="52"/>
      <c r="K244" s="81"/>
      <c r="L244" s="201"/>
      <c r="M244" s="202"/>
    </row>
    <row r="245" spans="1:13" x14ac:dyDescent="0.2">
      <c r="A245" s="32">
        <v>1603</v>
      </c>
      <c r="B245" s="33"/>
      <c r="C245" s="34" t="s">
        <v>248</v>
      </c>
      <c r="D245" s="35"/>
      <c r="E245" s="36"/>
      <c r="F245" s="36"/>
      <c r="G245" s="36"/>
      <c r="H245" s="37"/>
      <c r="I245" s="36"/>
      <c r="J245" s="38"/>
      <c r="L245" s="201"/>
      <c r="M245" s="202"/>
    </row>
    <row r="246" spans="1:13" s="61" customFormat="1" x14ac:dyDescent="0.2">
      <c r="A246" s="46">
        <v>160311</v>
      </c>
      <c r="B246" s="40" t="s">
        <v>402</v>
      </c>
      <c r="C246" s="48" t="s">
        <v>249</v>
      </c>
      <c r="D246" s="49" t="s">
        <v>56</v>
      </c>
      <c r="E246" s="50"/>
      <c r="F246" s="50"/>
      <c r="G246" s="50"/>
      <c r="H246" s="62">
        <v>9</v>
      </c>
      <c r="I246" s="43"/>
      <c r="J246" s="52"/>
      <c r="K246" s="198"/>
      <c r="L246" s="201"/>
      <c r="M246" s="202"/>
    </row>
    <row r="247" spans="1:13" s="61" customFormat="1" ht="51" x14ac:dyDescent="0.2">
      <c r="A247" s="46">
        <v>160312</v>
      </c>
      <c r="B247" s="40" t="s">
        <v>402</v>
      </c>
      <c r="C247" s="48" t="s">
        <v>250</v>
      </c>
      <c r="D247" s="49" t="s">
        <v>56</v>
      </c>
      <c r="E247" s="50"/>
      <c r="F247" s="50"/>
      <c r="G247" s="50"/>
      <c r="H247" s="62">
        <v>9</v>
      </c>
      <c r="I247" s="43"/>
      <c r="J247" s="52"/>
      <c r="K247" s="198"/>
      <c r="L247" s="201"/>
      <c r="M247" s="202"/>
    </row>
    <row r="248" spans="1:13" s="61" customFormat="1" ht="38.25" x14ac:dyDescent="0.2">
      <c r="A248" s="46">
        <v>160316</v>
      </c>
      <c r="B248" s="40" t="s">
        <v>402</v>
      </c>
      <c r="C248" s="48" t="s">
        <v>251</v>
      </c>
      <c r="D248" s="49" t="s">
        <v>56</v>
      </c>
      <c r="E248" s="50"/>
      <c r="F248" s="50"/>
      <c r="G248" s="50"/>
      <c r="H248" s="62">
        <v>9</v>
      </c>
      <c r="I248" s="43"/>
      <c r="J248" s="52"/>
      <c r="K248" s="198"/>
      <c r="L248" s="201"/>
      <c r="M248" s="202"/>
    </row>
    <row r="249" spans="1:13" s="61" customFormat="1" ht="25.5" x14ac:dyDescent="0.2">
      <c r="A249" s="46">
        <v>160318</v>
      </c>
      <c r="B249" s="40" t="s">
        <v>402</v>
      </c>
      <c r="C249" s="48" t="s">
        <v>252</v>
      </c>
      <c r="D249" s="49" t="s">
        <v>53</v>
      </c>
      <c r="E249" s="50"/>
      <c r="F249" s="50"/>
      <c r="G249" s="50"/>
      <c r="H249" s="62">
        <v>170.5</v>
      </c>
      <c r="I249" s="43"/>
      <c r="J249" s="52"/>
      <c r="K249" s="198"/>
      <c r="L249" s="201"/>
      <c r="M249" s="202"/>
    </row>
    <row r="250" spans="1:13" s="61" customFormat="1" ht="51" x14ac:dyDescent="0.2">
      <c r="A250" s="46">
        <v>160319</v>
      </c>
      <c r="B250" s="40" t="s">
        <v>402</v>
      </c>
      <c r="C250" s="48" t="s">
        <v>253</v>
      </c>
      <c r="D250" s="49" t="s">
        <v>56</v>
      </c>
      <c r="E250" s="50"/>
      <c r="F250" s="50"/>
      <c r="G250" s="50"/>
      <c r="H250" s="62">
        <v>109</v>
      </c>
      <c r="I250" s="43"/>
      <c r="J250" s="52"/>
      <c r="K250" s="198"/>
      <c r="L250" s="201"/>
      <c r="M250" s="202"/>
    </row>
    <row r="251" spans="1:13" s="61" customFormat="1" ht="51" x14ac:dyDescent="0.2">
      <c r="A251" s="46">
        <v>160325</v>
      </c>
      <c r="B251" s="40" t="s">
        <v>402</v>
      </c>
      <c r="C251" s="48" t="s">
        <v>254</v>
      </c>
      <c r="D251" s="49" t="s">
        <v>56</v>
      </c>
      <c r="E251" s="50"/>
      <c r="F251" s="50"/>
      <c r="G251" s="50"/>
      <c r="H251" s="62">
        <v>1</v>
      </c>
      <c r="I251" s="43"/>
      <c r="J251" s="52"/>
      <c r="K251" s="198"/>
      <c r="L251" s="201"/>
      <c r="M251" s="202"/>
    </row>
    <row r="252" spans="1:13" s="61" customFormat="1" ht="38.25" x14ac:dyDescent="0.2">
      <c r="A252" s="46">
        <v>160326</v>
      </c>
      <c r="B252" s="40" t="s">
        <v>402</v>
      </c>
      <c r="C252" s="48" t="s">
        <v>255</v>
      </c>
      <c r="D252" s="49" t="s">
        <v>53</v>
      </c>
      <c r="E252" s="50"/>
      <c r="F252" s="50"/>
      <c r="G252" s="50"/>
      <c r="H252" s="62">
        <v>72.400000000000006</v>
      </c>
      <c r="I252" s="43"/>
      <c r="J252" s="52"/>
      <c r="K252" s="198"/>
      <c r="L252" s="201"/>
      <c r="M252" s="202"/>
    </row>
    <row r="253" spans="1:13" s="61" customFormat="1" ht="38.25" x14ac:dyDescent="0.2">
      <c r="A253" s="46">
        <v>160333</v>
      </c>
      <c r="B253" s="40" t="s">
        <v>402</v>
      </c>
      <c r="C253" s="48" t="s">
        <v>256</v>
      </c>
      <c r="D253" s="49" t="s">
        <v>53</v>
      </c>
      <c r="E253" s="50"/>
      <c r="F253" s="50"/>
      <c r="G253" s="50"/>
      <c r="H253" s="62">
        <v>86</v>
      </c>
      <c r="I253" s="43"/>
      <c r="J253" s="52"/>
      <c r="K253" s="198"/>
      <c r="L253" s="201"/>
      <c r="M253" s="202"/>
    </row>
    <row r="254" spans="1:13" x14ac:dyDescent="0.2">
      <c r="A254" s="32">
        <v>1606</v>
      </c>
      <c r="B254" s="33"/>
      <c r="C254" s="34" t="s">
        <v>257</v>
      </c>
      <c r="D254" s="35"/>
      <c r="E254" s="36"/>
      <c r="F254" s="36"/>
      <c r="G254" s="36"/>
      <c r="H254" s="37"/>
      <c r="I254" s="36"/>
      <c r="J254" s="38"/>
      <c r="L254" s="201"/>
      <c r="M254" s="202"/>
    </row>
    <row r="255" spans="1:13" s="61" customFormat="1" ht="38.25" x14ac:dyDescent="0.2">
      <c r="A255" s="46">
        <v>160604</v>
      </c>
      <c r="B255" s="40" t="s">
        <v>402</v>
      </c>
      <c r="C255" s="48" t="s">
        <v>258</v>
      </c>
      <c r="D255" s="49" t="s">
        <v>56</v>
      </c>
      <c r="E255" s="50"/>
      <c r="F255" s="50"/>
      <c r="G255" s="50"/>
      <c r="H255" s="62">
        <v>2</v>
      </c>
      <c r="I255" s="43"/>
      <c r="J255" s="52"/>
      <c r="K255" s="198"/>
      <c r="L255" s="201"/>
      <c r="M255" s="202"/>
    </row>
    <row r="256" spans="1:13" s="61" customFormat="1" ht="38.25" x14ac:dyDescent="0.2">
      <c r="A256" s="46">
        <v>160605</v>
      </c>
      <c r="B256" s="40" t="s">
        <v>402</v>
      </c>
      <c r="C256" s="48" t="s">
        <v>259</v>
      </c>
      <c r="D256" s="49" t="s">
        <v>56</v>
      </c>
      <c r="E256" s="50"/>
      <c r="F256" s="50"/>
      <c r="G256" s="50"/>
      <c r="H256" s="62">
        <v>4</v>
      </c>
      <c r="I256" s="43"/>
      <c r="J256" s="52"/>
      <c r="K256" s="198"/>
      <c r="L256" s="201"/>
      <c r="M256" s="202"/>
    </row>
    <row r="257" spans="1:13" s="61" customFormat="1" ht="51" x14ac:dyDescent="0.2">
      <c r="A257" s="46">
        <v>160608</v>
      </c>
      <c r="B257" s="40" t="s">
        <v>402</v>
      </c>
      <c r="C257" s="48" t="s">
        <v>260</v>
      </c>
      <c r="D257" s="49" t="s">
        <v>56</v>
      </c>
      <c r="E257" s="50"/>
      <c r="F257" s="50"/>
      <c r="G257" s="50"/>
      <c r="H257" s="62">
        <v>7</v>
      </c>
      <c r="I257" s="43"/>
      <c r="J257" s="52"/>
      <c r="K257" s="198"/>
      <c r="L257" s="201"/>
      <c r="M257" s="202"/>
    </row>
    <row r="258" spans="1:13" s="61" customFormat="1" ht="38.25" x14ac:dyDescent="0.2">
      <c r="A258" s="46">
        <v>160612</v>
      </c>
      <c r="B258" s="40" t="s">
        <v>402</v>
      </c>
      <c r="C258" s="48" t="s">
        <v>261</v>
      </c>
      <c r="D258" s="49" t="s">
        <v>56</v>
      </c>
      <c r="E258" s="50"/>
      <c r="F258" s="50"/>
      <c r="G258" s="50"/>
      <c r="H258" s="62">
        <v>8</v>
      </c>
      <c r="I258" s="43"/>
      <c r="J258" s="52"/>
      <c r="K258" s="198"/>
      <c r="L258" s="201"/>
      <c r="M258" s="202"/>
    </row>
    <row r="259" spans="1:13" s="61" customFormat="1" ht="25.5" x14ac:dyDescent="0.2">
      <c r="A259" s="218" t="e">
        <f>#REF!</f>
        <v>#REF!</v>
      </c>
      <c r="B259" s="219"/>
      <c r="C259" s="48" t="s">
        <v>262</v>
      </c>
      <c r="D259" s="49" t="s">
        <v>56</v>
      </c>
      <c r="E259" s="50"/>
      <c r="F259" s="50"/>
      <c r="G259" s="50"/>
      <c r="H259" s="62">
        <v>9</v>
      </c>
      <c r="I259" s="43"/>
      <c r="J259" s="52"/>
      <c r="K259" s="198"/>
      <c r="L259" s="201"/>
      <c r="M259" s="202"/>
    </row>
    <row r="260" spans="1:13" s="61" customFormat="1" ht="25.5" x14ac:dyDescent="0.2">
      <c r="A260" s="46">
        <v>160613</v>
      </c>
      <c r="B260" s="40" t="s">
        <v>402</v>
      </c>
      <c r="C260" s="48" t="s">
        <v>263</v>
      </c>
      <c r="D260" s="49" t="s">
        <v>56</v>
      </c>
      <c r="E260" s="50"/>
      <c r="F260" s="50"/>
      <c r="G260" s="50"/>
      <c r="H260" s="62">
        <v>9</v>
      </c>
      <c r="I260" s="43"/>
      <c r="J260" s="52"/>
      <c r="K260" s="198"/>
      <c r="L260" s="201"/>
      <c r="M260" s="202"/>
    </row>
    <row r="261" spans="1:13" x14ac:dyDescent="0.2">
      <c r="A261" s="32">
        <v>1608</v>
      </c>
      <c r="B261" s="33"/>
      <c r="C261" s="34" t="s">
        <v>264</v>
      </c>
      <c r="D261" s="35"/>
      <c r="E261" s="36"/>
      <c r="F261" s="36"/>
      <c r="G261" s="36"/>
      <c r="H261" s="37"/>
      <c r="I261" s="36"/>
      <c r="J261" s="38"/>
      <c r="L261" s="201"/>
      <c r="M261" s="202"/>
    </row>
    <row r="262" spans="1:13" s="61" customFormat="1" ht="25.5" x14ac:dyDescent="0.2">
      <c r="A262" s="222" t="s">
        <v>265</v>
      </c>
      <c r="B262" s="223"/>
      <c r="C262" s="48" t="s">
        <v>266</v>
      </c>
      <c r="D262" s="49" t="s">
        <v>56</v>
      </c>
      <c r="E262" s="50"/>
      <c r="F262" s="50"/>
      <c r="G262" s="50"/>
      <c r="H262" s="62">
        <v>1</v>
      </c>
      <c r="I262" s="43"/>
      <c r="J262" s="52"/>
      <c r="K262" s="198"/>
      <c r="L262" s="201"/>
      <c r="M262" s="202"/>
    </row>
    <row r="263" spans="1:13" s="61" customFormat="1" ht="25.5" x14ac:dyDescent="0.2">
      <c r="A263" s="46">
        <v>160808</v>
      </c>
      <c r="B263" s="40" t="s">
        <v>402</v>
      </c>
      <c r="C263" s="48" t="s">
        <v>267</v>
      </c>
      <c r="D263" s="49" t="s">
        <v>53</v>
      </c>
      <c r="E263" s="50"/>
      <c r="F263" s="50"/>
      <c r="G263" s="50"/>
      <c r="H263" s="62">
        <v>100</v>
      </c>
      <c r="I263" s="43"/>
      <c r="J263" s="52"/>
      <c r="K263" s="198"/>
      <c r="L263" s="201"/>
      <c r="M263" s="202"/>
    </row>
    <row r="264" spans="1:13" s="61" customFormat="1" x14ac:dyDescent="0.2">
      <c r="A264" s="46">
        <v>160806</v>
      </c>
      <c r="B264" s="40" t="s">
        <v>402</v>
      </c>
      <c r="C264" s="48" t="s">
        <v>268</v>
      </c>
      <c r="D264" s="49" t="s">
        <v>56</v>
      </c>
      <c r="E264" s="50"/>
      <c r="F264" s="50"/>
      <c r="G264" s="50"/>
      <c r="H264" s="62">
        <v>14</v>
      </c>
      <c r="I264" s="43"/>
      <c r="J264" s="52"/>
      <c r="K264" s="198"/>
      <c r="L264" s="201"/>
      <c r="M264" s="202"/>
    </row>
    <row r="265" spans="1:13" s="61" customFormat="1" ht="38.25" x14ac:dyDescent="0.2">
      <c r="A265" s="46">
        <v>150803</v>
      </c>
      <c r="B265" s="40" t="s">
        <v>402</v>
      </c>
      <c r="C265" s="48" t="s">
        <v>269</v>
      </c>
      <c r="D265" s="49" t="s">
        <v>56</v>
      </c>
      <c r="E265" s="50"/>
      <c r="F265" s="50"/>
      <c r="G265" s="50"/>
      <c r="H265" s="62">
        <v>14</v>
      </c>
      <c r="I265" s="43"/>
      <c r="J265" s="52"/>
      <c r="K265" s="198"/>
      <c r="L265" s="201"/>
      <c r="M265" s="202"/>
    </row>
    <row r="266" spans="1:13" s="61" customFormat="1" ht="25.5" x14ac:dyDescent="0.2">
      <c r="A266" s="46">
        <v>151126</v>
      </c>
      <c r="B266" s="40" t="s">
        <v>402</v>
      </c>
      <c r="C266" s="48" t="s">
        <v>213</v>
      </c>
      <c r="D266" s="49" t="s">
        <v>53</v>
      </c>
      <c r="E266" s="50"/>
      <c r="F266" s="50"/>
      <c r="G266" s="50"/>
      <c r="H266" s="62">
        <v>70</v>
      </c>
      <c r="I266" s="43"/>
      <c r="J266" s="52"/>
      <c r="K266" s="198"/>
      <c r="L266" s="201"/>
      <c r="M266" s="202"/>
    </row>
    <row r="267" spans="1:13" s="61" customFormat="1" ht="25.5" x14ac:dyDescent="0.2">
      <c r="A267" s="46">
        <v>151127</v>
      </c>
      <c r="B267" s="40" t="s">
        <v>402</v>
      </c>
      <c r="C267" s="48" t="s">
        <v>214</v>
      </c>
      <c r="D267" s="49" t="s">
        <v>53</v>
      </c>
      <c r="E267" s="50"/>
      <c r="F267" s="50"/>
      <c r="G267" s="50"/>
      <c r="H267" s="62">
        <v>10</v>
      </c>
      <c r="I267" s="43"/>
      <c r="J267" s="52"/>
      <c r="K267" s="198"/>
      <c r="L267" s="201"/>
      <c r="M267" s="202"/>
    </row>
    <row r="268" spans="1:13" s="61" customFormat="1" ht="25.5" x14ac:dyDescent="0.2">
      <c r="A268" s="46">
        <v>151130</v>
      </c>
      <c r="B268" s="40" t="s">
        <v>402</v>
      </c>
      <c r="C268" s="48" t="s">
        <v>215</v>
      </c>
      <c r="D268" s="49" t="s">
        <v>53</v>
      </c>
      <c r="E268" s="50"/>
      <c r="F268" s="50"/>
      <c r="G268" s="50"/>
      <c r="H268" s="62">
        <v>10</v>
      </c>
      <c r="I268" s="43"/>
      <c r="J268" s="52"/>
      <c r="K268" s="198"/>
      <c r="L268" s="201"/>
      <c r="M268" s="202"/>
    </row>
    <row r="269" spans="1:13" s="64" customFormat="1" ht="15" x14ac:dyDescent="0.25">
      <c r="A269" s="77"/>
      <c r="B269" s="78"/>
      <c r="C269" s="79" t="s">
        <v>48</v>
      </c>
      <c r="D269" s="78"/>
      <c r="E269" s="80"/>
      <c r="F269" s="80"/>
      <c r="G269" s="80"/>
      <c r="H269" s="58"/>
      <c r="I269" s="63"/>
      <c r="J269" s="60"/>
      <c r="K269" s="200"/>
      <c r="L269" s="201"/>
      <c r="M269" s="202"/>
    </row>
    <row r="270" spans="1:13" s="61" customFormat="1" x14ac:dyDescent="0.2">
      <c r="A270" s="22">
        <v>17</v>
      </c>
      <c r="B270" s="23"/>
      <c r="C270" s="24" t="s">
        <v>270</v>
      </c>
      <c r="D270" s="23"/>
      <c r="E270" s="29"/>
      <c r="F270" s="29"/>
      <c r="G270" s="29"/>
      <c r="H270" s="26"/>
      <c r="I270" s="29"/>
      <c r="J270" s="30"/>
      <c r="K270" s="196"/>
      <c r="L270" s="201"/>
      <c r="M270" s="202"/>
    </row>
    <row r="271" spans="1:13" x14ac:dyDescent="0.2">
      <c r="A271" s="32">
        <v>1701</v>
      </c>
      <c r="B271" s="33"/>
      <c r="C271" s="34" t="s">
        <v>271</v>
      </c>
      <c r="D271" s="35"/>
      <c r="E271" s="36"/>
      <c r="F271" s="36"/>
      <c r="G271" s="36"/>
      <c r="H271" s="37"/>
      <c r="I271" s="36"/>
      <c r="J271" s="38"/>
      <c r="L271" s="201"/>
      <c r="M271" s="202"/>
    </row>
    <row r="272" spans="1:13" ht="38.25" x14ac:dyDescent="0.2">
      <c r="A272" s="46">
        <v>170117</v>
      </c>
      <c r="B272" s="40" t="s">
        <v>402</v>
      </c>
      <c r="C272" s="48" t="s">
        <v>272</v>
      </c>
      <c r="D272" s="49" t="s">
        <v>56</v>
      </c>
      <c r="E272" s="50"/>
      <c r="F272" s="50"/>
      <c r="G272" s="50"/>
      <c r="H272" s="62">
        <v>2</v>
      </c>
      <c r="I272" s="43"/>
      <c r="J272" s="52"/>
      <c r="L272" s="201"/>
      <c r="M272" s="202"/>
    </row>
    <row r="273" spans="1:13" ht="25.5" x14ac:dyDescent="0.2">
      <c r="A273" s="46">
        <v>170129</v>
      </c>
      <c r="B273" s="40" t="s">
        <v>402</v>
      </c>
      <c r="C273" s="48" t="s">
        <v>273</v>
      </c>
      <c r="D273" s="49" t="s">
        <v>56</v>
      </c>
      <c r="E273" s="50"/>
      <c r="F273" s="50"/>
      <c r="G273" s="50"/>
      <c r="H273" s="62">
        <v>4</v>
      </c>
      <c r="I273" s="43"/>
      <c r="J273" s="52"/>
      <c r="L273" s="201"/>
      <c r="M273" s="202"/>
    </row>
    <row r="274" spans="1:13" ht="25.5" x14ac:dyDescent="0.2">
      <c r="A274" s="46">
        <v>170133</v>
      </c>
      <c r="B274" s="40" t="s">
        <v>402</v>
      </c>
      <c r="C274" s="48" t="s">
        <v>274</v>
      </c>
      <c r="D274" s="49" t="s">
        <v>56</v>
      </c>
      <c r="E274" s="50"/>
      <c r="F274" s="50"/>
      <c r="G274" s="50"/>
      <c r="H274" s="62">
        <v>2</v>
      </c>
      <c r="I274" s="43"/>
      <c r="J274" s="52"/>
      <c r="L274" s="201"/>
      <c r="M274" s="202"/>
    </row>
    <row r="275" spans="1:13" x14ac:dyDescent="0.2">
      <c r="A275" s="32">
        <v>1702</v>
      </c>
      <c r="B275" s="33"/>
      <c r="C275" s="34" t="s">
        <v>275</v>
      </c>
      <c r="D275" s="35"/>
      <c r="E275" s="36"/>
      <c r="F275" s="36"/>
      <c r="G275" s="36"/>
      <c r="H275" s="37"/>
      <c r="I275" s="36"/>
      <c r="J275" s="38"/>
      <c r="L275" s="201"/>
      <c r="M275" s="202"/>
    </row>
    <row r="276" spans="1:13" x14ac:dyDescent="0.2">
      <c r="A276" s="46">
        <v>170220</v>
      </c>
      <c r="B276" s="40" t="s">
        <v>402</v>
      </c>
      <c r="C276" s="48" t="s">
        <v>276</v>
      </c>
      <c r="D276" s="49" t="s">
        <v>23</v>
      </c>
      <c r="E276" s="50"/>
      <c r="F276" s="50"/>
      <c r="G276" s="50"/>
      <c r="H276" s="62">
        <v>5.65</v>
      </c>
      <c r="I276" s="43"/>
      <c r="J276" s="52"/>
      <c r="L276" s="201"/>
      <c r="M276" s="202"/>
    </row>
    <row r="277" spans="1:13" x14ac:dyDescent="0.2">
      <c r="A277" s="32">
        <v>1703</v>
      </c>
      <c r="B277" s="33"/>
      <c r="C277" s="34" t="s">
        <v>277</v>
      </c>
      <c r="D277" s="35"/>
      <c r="E277" s="36"/>
      <c r="F277" s="36"/>
      <c r="G277" s="36"/>
      <c r="H277" s="37"/>
      <c r="I277" s="36"/>
      <c r="J277" s="38"/>
      <c r="L277" s="201"/>
      <c r="M277" s="202"/>
    </row>
    <row r="278" spans="1:13" ht="25.5" x14ac:dyDescent="0.2">
      <c r="A278" s="46">
        <v>170304</v>
      </c>
      <c r="B278" s="40" t="s">
        <v>402</v>
      </c>
      <c r="C278" s="48" t="s">
        <v>278</v>
      </c>
      <c r="D278" s="49" t="s">
        <v>56</v>
      </c>
      <c r="E278" s="50"/>
      <c r="F278" s="50"/>
      <c r="G278" s="50"/>
      <c r="H278" s="62">
        <v>4</v>
      </c>
      <c r="I278" s="43"/>
      <c r="J278" s="52"/>
      <c r="L278" s="201"/>
      <c r="M278" s="202"/>
    </row>
    <row r="279" spans="1:13" ht="25.5" x14ac:dyDescent="0.2">
      <c r="A279" s="46">
        <v>170309</v>
      </c>
      <c r="B279" s="40" t="s">
        <v>402</v>
      </c>
      <c r="C279" s="48" t="s">
        <v>279</v>
      </c>
      <c r="D279" s="49" t="s">
        <v>56</v>
      </c>
      <c r="E279" s="50"/>
      <c r="F279" s="50"/>
      <c r="G279" s="50"/>
      <c r="H279" s="62">
        <v>1</v>
      </c>
      <c r="I279" s="43"/>
      <c r="J279" s="52"/>
      <c r="L279" s="201"/>
      <c r="M279" s="202"/>
    </row>
    <row r="280" spans="1:13" ht="25.5" x14ac:dyDescent="0.2">
      <c r="A280" s="46">
        <v>170313</v>
      </c>
      <c r="B280" s="40" t="s">
        <v>402</v>
      </c>
      <c r="C280" s="48" t="s">
        <v>280</v>
      </c>
      <c r="D280" s="49" t="s">
        <v>56</v>
      </c>
      <c r="E280" s="50"/>
      <c r="F280" s="50"/>
      <c r="G280" s="50"/>
      <c r="H280" s="62">
        <v>1</v>
      </c>
      <c r="I280" s="43"/>
      <c r="J280" s="52"/>
      <c r="L280" s="201"/>
      <c r="M280" s="202"/>
    </row>
    <row r="281" spans="1:13" ht="25.5" x14ac:dyDescent="0.2">
      <c r="A281" s="46">
        <v>170315</v>
      </c>
      <c r="B281" s="40" t="s">
        <v>402</v>
      </c>
      <c r="C281" s="48" t="s">
        <v>281</v>
      </c>
      <c r="D281" s="49" t="s">
        <v>56</v>
      </c>
      <c r="E281" s="50"/>
      <c r="F281" s="50"/>
      <c r="G281" s="50"/>
      <c r="H281" s="62">
        <v>2</v>
      </c>
      <c r="I281" s="43"/>
      <c r="J281" s="52"/>
      <c r="L281" s="201"/>
      <c r="M281" s="202"/>
    </row>
    <row r="282" spans="1:13" x14ac:dyDescent="0.2">
      <c r="A282" s="46">
        <v>170320</v>
      </c>
      <c r="B282" s="40" t="s">
        <v>402</v>
      </c>
      <c r="C282" s="48" t="s">
        <v>282</v>
      </c>
      <c r="D282" s="49" t="s">
        <v>56</v>
      </c>
      <c r="E282" s="50"/>
      <c r="F282" s="50"/>
      <c r="G282" s="50"/>
      <c r="H282" s="62">
        <v>1</v>
      </c>
      <c r="I282" s="43"/>
      <c r="J282" s="52"/>
      <c r="L282" s="201"/>
      <c r="M282" s="202"/>
    </row>
    <row r="283" spans="1:13" x14ac:dyDescent="0.2">
      <c r="A283" s="46">
        <v>170322</v>
      </c>
      <c r="B283" s="40" t="s">
        <v>402</v>
      </c>
      <c r="C283" s="48" t="s">
        <v>283</v>
      </c>
      <c r="D283" s="49" t="s">
        <v>56</v>
      </c>
      <c r="E283" s="50"/>
      <c r="F283" s="50"/>
      <c r="G283" s="50"/>
      <c r="H283" s="62">
        <v>6</v>
      </c>
      <c r="I283" s="43"/>
      <c r="J283" s="52"/>
      <c r="L283" s="201"/>
      <c r="M283" s="202"/>
    </row>
    <row r="284" spans="1:13" x14ac:dyDescent="0.2">
      <c r="A284" s="46">
        <v>170323</v>
      </c>
      <c r="B284" s="40" t="s">
        <v>402</v>
      </c>
      <c r="C284" s="48" t="s">
        <v>284</v>
      </c>
      <c r="D284" s="49" t="s">
        <v>56</v>
      </c>
      <c r="E284" s="50"/>
      <c r="F284" s="50"/>
      <c r="G284" s="50"/>
      <c r="H284" s="62">
        <v>2</v>
      </c>
      <c r="I284" s="43"/>
      <c r="J284" s="52"/>
      <c r="L284" s="201"/>
      <c r="M284" s="202"/>
    </row>
    <row r="285" spans="1:13" x14ac:dyDescent="0.2">
      <c r="A285" s="32">
        <v>1705</v>
      </c>
      <c r="B285" s="33"/>
      <c r="C285" s="34" t="s">
        <v>285</v>
      </c>
      <c r="D285" s="35"/>
      <c r="E285" s="36"/>
      <c r="F285" s="36"/>
      <c r="G285" s="36"/>
      <c r="H285" s="37"/>
      <c r="I285" s="36"/>
      <c r="J285" s="38"/>
      <c r="L285" s="201"/>
      <c r="M285" s="202"/>
    </row>
    <row r="286" spans="1:13" ht="51" x14ac:dyDescent="0.2">
      <c r="A286" s="46">
        <v>170510</v>
      </c>
      <c r="B286" s="40" t="s">
        <v>402</v>
      </c>
      <c r="C286" s="48" t="s">
        <v>286</v>
      </c>
      <c r="D286" s="49" t="s">
        <v>56</v>
      </c>
      <c r="E286" s="50"/>
      <c r="F286" s="50"/>
      <c r="G286" s="50"/>
      <c r="H286" s="62">
        <v>2</v>
      </c>
      <c r="I286" s="43"/>
      <c r="J286" s="52"/>
      <c r="L286" s="201"/>
      <c r="M286" s="202"/>
    </row>
    <row r="287" spans="1:13" ht="38.25" x14ac:dyDescent="0.2">
      <c r="A287" s="46">
        <v>170512</v>
      </c>
      <c r="B287" s="40" t="s">
        <v>402</v>
      </c>
      <c r="C287" s="48" t="s">
        <v>287</v>
      </c>
      <c r="D287" s="49" t="s">
        <v>56</v>
      </c>
      <c r="E287" s="50"/>
      <c r="F287" s="50"/>
      <c r="G287" s="50"/>
      <c r="H287" s="62">
        <v>2</v>
      </c>
      <c r="I287" s="43"/>
      <c r="J287" s="52"/>
      <c r="L287" s="201"/>
      <c r="M287" s="202"/>
    </row>
    <row r="288" spans="1:13" ht="38.25" x14ac:dyDescent="0.2">
      <c r="A288" s="46">
        <v>170514</v>
      </c>
      <c r="B288" s="40" t="s">
        <v>402</v>
      </c>
      <c r="C288" s="48" t="s">
        <v>288</v>
      </c>
      <c r="D288" s="49" t="s">
        <v>56</v>
      </c>
      <c r="E288" s="50"/>
      <c r="F288" s="50"/>
      <c r="G288" s="50"/>
      <c r="H288" s="62">
        <v>1</v>
      </c>
      <c r="I288" s="43"/>
      <c r="J288" s="52"/>
      <c r="L288" s="201"/>
      <c r="M288" s="202"/>
    </row>
    <row r="289" spans="1:13" ht="14.25" customHeight="1" x14ac:dyDescent="0.2">
      <c r="A289" s="46">
        <v>170541</v>
      </c>
      <c r="B289" s="40" t="s">
        <v>402</v>
      </c>
      <c r="C289" s="48" t="s">
        <v>289</v>
      </c>
      <c r="D289" s="49" t="s">
        <v>56</v>
      </c>
      <c r="E289" s="50"/>
      <c r="F289" s="50"/>
      <c r="G289" s="50"/>
      <c r="H289" s="62">
        <v>2</v>
      </c>
      <c r="I289" s="43"/>
      <c r="J289" s="52"/>
      <c r="L289" s="201"/>
      <c r="M289" s="202"/>
    </row>
    <row r="290" spans="1:13" ht="27.75" customHeight="1" x14ac:dyDescent="0.2">
      <c r="A290" s="46">
        <v>170539</v>
      </c>
      <c r="B290" s="40" t="s">
        <v>402</v>
      </c>
      <c r="C290" s="48" t="s">
        <v>290</v>
      </c>
      <c r="D290" s="49" t="s">
        <v>56</v>
      </c>
      <c r="E290" s="50"/>
      <c r="F290" s="50"/>
      <c r="G290" s="50"/>
      <c r="H290" s="62">
        <v>3</v>
      </c>
      <c r="I290" s="43"/>
      <c r="J290" s="52"/>
      <c r="L290" s="201"/>
      <c r="M290" s="202"/>
    </row>
    <row r="291" spans="1:13" ht="25.5" x14ac:dyDescent="0.2">
      <c r="A291" s="218" t="s">
        <v>291</v>
      </c>
      <c r="B291" s="219"/>
      <c r="C291" s="48" t="s">
        <v>292</v>
      </c>
      <c r="D291" s="49" t="s">
        <v>56</v>
      </c>
      <c r="E291" s="50"/>
      <c r="F291" s="50"/>
      <c r="G291" s="50"/>
      <c r="H291" s="62">
        <v>2</v>
      </c>
      <c r="I291" s="43"/>
      <c r="J291" s="52"/>
      <c r="L291" s="201"/>
      <c r="M291" s="202"/>
    </row>
    <row r="292" spans="1:13" ht="25.5" x14ac:dyDescent="0.2">
      <c r="A292" s="218" t="e">
        <f>#REF!</f>
        <v>#REF!</v>
      </c>
      <c r="B292" s="219"/>
      <c r="C292" s="48" t="s">
        <v>293</v>
      </c>
      <c r="D292" s="49" t="s">
        <v>56</v>
      </c>
      <c r="E292" s="50"/>
      <c r="F292" s="50"/>
      <c r="G292" s="50"/>
      <c r="H292" s="62">
        <v>4</v>
      </c>
      <c r="I292" s="43"/>
      <c r="J292" s="52"/>
      <c r="L292" s="201"/>
      <c r="M292" s="202"/>
    </row>
    <row r="293" spans="1:13" ht="25.5" x14ac:dyDescent="0.2">
      <c r="A293" s="218" t="e">
        <f>#REF!</f>
        <v>#REF!</v>
      </c>
      <c r="B293" s="219"/>
      <c r="C293" s="48" t="s">
        <v>294</v>
      </c>
      <c r="D293" s="49" t="s">
        <v>56</v>
      </c>
      <c r="E293" s="50"/>
      <c r="F293" s="50"/>
      <c r="G293" s="50"/>
      <c r="H293" s="62">
        <v>4</v>
      </c>
      <c r="I293" s="43"/>
      <c r="J293" s="52"/>
      <c r="L293" s="201"/>
      <c r="M293" s="202"/>
    </row>
    <row r="294" spans="1:13" ht="25.5" x14ac:dyDescent="0.2">
      <c r="A294" s="218" t="e">
        <f>#REF!</f>
        <v>#REF!</v>
      </c>
      <c r="B294" s="219"/>
      <c r="C294" s="48" t="s">
        <v>295</v>
      </c>
      <c r="D294" s="49" t="s">
        <v>56</v>
      </c>
      <c r="E294" s="50"/>
      <c r="F294" s="50"/>
      <c r="G294" s="50"/>
      <c r="H294" s="62">
        <v>4</v>
      </c>
      <c r="I294" s="43"/>
      <c r="J294" s="52"/>
      <c r="L294" s="201"/>
      <c r="M294" s="202"/>
    </row>
    <row r="295" spans="1:13" s="64" customFormat="1" ht="15" x14ac:dyDescent="0.25">
      <c r="A295" s="77"/>
      <c r="B295" s="78"/>
      <c r="C295" s="79" t="s">
        <v>48</v>
      </c>
      <c r="D295" s="78"/>
      <c r="E295" s="80"/>
      <c r="F295" s="80"/>
      <c r="G295" s="80"/>
      <c r="H295" s="58"/>
      <c r="I295" s="63"/>
      <c r="J295" s="60"/>
      <c r="K295" s="199"/>
      <c r="L295" s="201"/>
      <c r="M295" s="202"/>
    </row>
    <row r="296" spans="1:13" s="61" customFormat="1" x14ac:dyDescent="0.2">
      <c r="A296" s="22">
        <v>18</v>
      </c>
      <c r="B296" s="23"/>
      <c r="C296" s="24" t="s">
        <v>296</v>
      </c>
      <c r="D296" s="23"/>
      <c r="E296" s="29"/>
      <c r="F296" s="29"/>
      <c r="G296" s="29"/>
      <c r="H296" s="26"/>
      <c r="I296" s="29"/>
      <c r="J296" s="30"/>
      <c r="K296" s="196"/>
      <c r="L296" s="201"/>
      <c r="M296" s="202"/>
    </row>
    <row r="297" spans="1:13" x14ac:dyDescent="0.2">
      <c r="A297" s="32">
        <v>1801</v>
      </c>
      <c r="B297" s="33"/>
      <c r="C297" s="34" t="s">
        <v>297</v>
      </c>
      <c r="D297" s="35"/>
      <c r="E297" s="36"/>
      <c r="F297" s="36"/>
      <c r="G297" s="36"/>
      <c r="H297" s="37"/>
      <c r="I297" s="36"/>
      <c r="J297" s="38"/>
      <c r="L297" s="201"/>
      <c r="M297" s="202"/>
    </row>
    <row r="298" spans="1:13" ht="38.25" x14ac:dyDescent="0.2">
      <c r="A298" s="46">
        <v>97591</v>
      </c>
      <c r="B298" s="67" t="s">
        <v>370</v>
      </c>
      <c r="C298" s="68" t="s">
        <v>411</v>
      </c>
      <c r="D298" s="49" t="s">
        <v>56</v>
      </c>
      <c r="E298" s="50"/>
      <c r="F298" s="50"/>
      <c r="G298" s="50"/>
      <c r="H298" s="62">
        <v>33</v>
      </c>
      <c r="I298" s="43"/>
      <c r="J298" s="52"/>
      <c r="L298" s="201"/>
      <c r="M298" s="202"/>
    </row>
    <row r="299" spans="1:13" s="82" customFormat="1" ht="51" x14ac:dyDescent="0.2">
      <c r="A299" s="218" t="s">
        <v>298</v>
      </c>
      <c r="B299" s="219"/>
      <c r="C299" s="68" t="s">
        <v>299</v>
      </c>
      <c r="D299" s="49" t="s">
        <v>56</v>
      </c>
      <c r="E299" s="50"/>
      <c r="F299" s="50"/>
      <c r="G299" s="50"/>
      <c r="H299" s="51">
        <v>48</v>
      </c>
      <c r="I299" s="43"/>
      <c r="J299" s="71"/>
      <c r="K299" s="81"/>
      <c r="L299" s="201"/>
      <c r="M299" s="202"/>
    </row>
    <row r="300" spans="1:13" ht="25.5" x14ac:dyDescent="0.2">
      <c r="A300" s="218" t="s">
        <v>300</v>
      </c>
      <c r="B300" s="219"/>
      <c r="C300" s="68" t="s">
        <v>301</v>
      </c>
      <c r="D300" s="49" t="s">
        <v>56</v>
      </c>
      <c r="E300" s="50"/>
      <c r="F300" s="50"/>
      <c r="G300" s="50"/>
      <c r="H300" s="62">
        <v>2</v>
      </c>
      <c r="I300" s="43"/>
      <c r="J300" s="52"/>
      <c r="L300" s="201"/>
      <c r="M300" s="202"/>
    </row>
    <row r="301" spans="1:13" ht="38.25" x14ac:dyDescent="0.2">
      <c r="A301" s="46">
        <v>97608</v>
      </c>
      <c r="B301" s="67" t="s">
        <v>370</v>
      </c>
      <c r="C301" s="68" t="s">
        <v>302</v>
      </c>
      <c r="D301" s="49" t="s">
        <v>56</v>
      </c>
      <c r="E301" s="70"/>
      <c r="F301" s="50"/>
      <c r="G301" s="50"/>
      <c r="H301" s="51">
        <v>4</v>
      </c>
      <c r="I301" s="43"/>
      <c r="J301" s="71"/>
      <c r="L301" s="201"/>
      <c r="M301" s="202"/>
    </row>
    <row r="302" spans="1:13" ht="38.25" x14ac:dyDescent="0.2">
      <c r="A302" s="218" t="s">
        <v>303</v>
      </c>
      <c r="B302" s="219"/>
      <c r="C302" s="68" t="s">
        <v>412</v>
      </c>
      <c r="D302" s="49" t="s">
        <v>56</v>
      </c>
      <c r="E302" s="50"/>
      <c r="F302" s="50"/>
      <c r="G302" s="50"/>
      <c r="H302" s="62">
        <f>7+3</f>
        <v>10</v>
      </c>
      <c r="I302" s="43"/>
      <c r="J302" s="52"/>
      <c r="L302" s="201"/>
      <c r="M302" s="202"/>
    </row>
    <row r="303" spans="1:13" ht="51" x14ac:dyDescent="0.2">
      <c r="A303" s="46">
        <v>180103</v>
      </c>
      <c r="B303" s="40" t="s">
        <v>402</v>
      </c>
      <c r="C303" s="48" t="s">
        <v>304</v>
      </c>
      <c r="D303" s="49" t="s">
        <v>35</v>
      </c>
      <c r="E303" s="50"/>
      <c r="F303" s="50"/>
      <c r="G303" s="50"/>
      <c r="H303" s="62">
        <v>4</v>
      </c>
      <c r="I303" s="43"/>
      <c r="J303" s="52"/>
      <c r="L303" s="201"/>
      <c r="M303" s="202"/>
    </row>
    <row r="304" spans="1:13" x14ac:dyDescent="0.2">
      <c r="A304" s="32">
        <v>1802</v>
      </c>
      <c r="B304" s="33"/>
      <c r="C304" s="34" t="s">
        <v>305</v>
      </c>
      <c r="D304" s="35"/>
      <c r="E304" s="36"/>
      <c r="F304" s="36"/>
      <c r="G304" s="36"/>
      <c r="H304" s="37"/>
      <c r="I304" s="36"/>
      <c r="J304" s="38"/>
      <c r="L304" s="201"/>
      <c r="M304" s="202"/>
    </row>
    <row r="305" spans="1:13" ht="25.5" x14ac:dyDescent="0.2">
      <c r="A305" s="46">
        <v>180202</v>
      </c>
      <c r="B305" s="40" t="s">
        <v>402</v>
      </c>
      <c r="C305" s="48" t="s">
        <v>306</v>
      </c>
      <c r="D305" s="49" t="s">
        <v>35</v>
      </c>
      <c r="E305" s="50"/>
      <c r="F305" s="50"/>
      <c r="G305" s="50"/>
      <c r="H305" s="62">
        <v>63</v>
      </c>
      <c r="I305" s="43"/>
      <c r="J305" s="52"/>
      <c r="L305" s="201"/>
      <c r="M305" s="202"/>
    </row>
    <row r="306" spans="1:13" x14ac:dyDescent="0.2">
      <c r="A306" s="46">
        <v>180204</v>
      </c>
      <c r="B306" s="40" t="s">
        <v>402</v>
      </c>
      <c r="C306" s="48" t="s">
        <v>307</v>
      </c>
      <c r="D306" s="49" t="s">
        <v>56</v>
      </c>
      <c r="E306" s="50"/>
      <c r="F306" s="50"/>
      <c r="G306" s="50"/>
      <c r="H306" s="62">
        <v>17</v>
      </c>
      <c r="I306" s="43"/>
      <c r="J306" s="52"/>
      <c r="L306" s="201"/>
      <c r="M306" s="202"/>
    </row>
    <row r="307" spans="1:13" x14ac:dyDescent="0.2">
      <c r="A307" s="46">
        <v>180206</v>
      </c>
      <c r="B307" s="40" t="s">
        <v>402</v>
      </c>
      <c r="C307" s="48" t="s">
        <v>308</v>
      </c>
      <c r="D307" s="49" t="s">
        <v>56</v>
      </c>
      <c r="E307" s="50"/>
      <c r="F307" s="50"/>
      <c r="G307" s="50"/>
      <c r="H307" s="62">
        <v>6</v>
      </c>
      <c r="I307" s="43"/>
      <c r="J307" s="52"/>
      <c r="L307" s="201"/>
      <c r="M307" s="202"/>
    </row>
    <row r="308" spans="1:13" x14ac:dyDescent="0.2">
      <c r="A308" s="46">
        <v>180212</v>
      </c>
      <c r="B308" s="40" t="s">
        <v>402</v>
      </c>
      <c r="C308" s="48" t="s">
        <v>309</v>
      </c>
      <c r="D308" s="49" t="s">
        <v>56</v>
      </c>
      <c r="E308" s="50"/>
      <c r="F308" s="50"/>
      <c r="G308" s="50"/>
      <c r="H308" s="62">
        <v>4</v>
      </c>
      <c r="I308" s="43"/>
      <c r="J308" s="52"/>
      <c r="L308" s="201"/>
      <c r="M308" s="202"/>
    </row>
    <row r="309" spans="1:13" x14ac:dyDescent="0.2">
      <c r="A309" s="46">
        <v>180217</v>
      </c>
      <c r="B309" s="40" t="s">
        <v>402</v>
      </c>
      <c r="C309" s="48" t="s">
        <v>310</v>
      </c>
      <c r="D309" s="49" t="s">
        <v>56</v>
      </c>
      <c r="E309" s="50"/>
      <c r="F309" s="50"/>
      <c r="G309" s="50"/>
      <c r="H309" s="62">
        <v>3</v>
      </c>
      <c r="I309" s="43"/>
      <c r="J309" s="52"/>
      <c r="L309" s="201"/>
      <c r="M309" s="202"/>
    </row>
    <row r="310" spans="1:13" x14ac:dyDescent="0.2">
      <c r="A310" s="32">
        <v>1804</v>
      </c>
      <c r="B310" s="33"/>
      <c r="C310" s="34" t="s">
        <v>311</v>
      </c>
      <c r="D310" s="35"/>
      <c r="E310" s="36"/>
      <c r="F310" s="36"/>
      <c r="G310" s="36"/>
      <c r="H310" s="37"/>
      <c r="I310" s="36"/>
      <c r="J310" s="38"/>
      <c r="L310" s="201"/>
      <c r="M310" s="202"/>
    </row>
    <row r="311" spans="1:13" ht="25.5" x14ac:dyDescent="0.2">
      <c r="A311" s="46">
        <v>100619</v>
      </c>
      <c r="B311" s="67" t="s">
        <v>370</v>
      </c>
      <c r="C311" s="68" t="s">
        <v>413</v>
      </c>
      <c r="D311" s="49" t="s">
        <v>56</v>
      </c>
      <c r="E311" s="50"/>
      <c r="F311" s="50"/>
      <c r="G311" s="50"/>
      <c r="H311" s="62">
        <v>2</v>
      </c>
      <c r="I311" s="43"/>
      <c r="J311" s="52"/>
      <c r="L311" s="201"/>
      <c r="M311" s="202"/>
    </row>
    <row r="312" spans="1:13" x14ac:dyDescent="0.2">
      <c r="A312" s="32">
        <v>1807</v>
      </c>
      <c r="B312" s="33"/>
      <c r="C312" s="34" t="s">
        <v>312</v>
      </c>
      <c r="D312" s="35"/>
      <c r="E312" s="36"/>
      <c r="F312" s="36"/>
      <c r="G312" s="36"/>
      <c r="H312" s="37"/>
      <c r="I312" s="36"/>
      <c r="J312" s="38"/>
      <c r="L312" s="201"/>
      <c r="M312" s="202"/>
    </row>
    <row r="313" spans="1:13" ht="39.75" customHeight="1" x14ac:dyDescent="0.2">
      <c r="A313" s="46">
        <v>180702</v>
      </c>
      <c r="B313" s="40" t="s">
        <v>402</v>
      </c>
      <c r="C313" s="214" t="s">
        <v>313</v>
      </c>
      <c r="D313" s="49" t="s">
        <v>56</v>
      </c>
      <c r="E313" s="50"/>
      <c r="F313" s="50"/>
      <c r="G313" s="50"/>
      <c r="H313" s="62">
        <v>6</v>
      </c>
      <c r="I313" s="43"/>
      <c r="J313" s="52"/>
      <c r="L313" s="201"/>
      <c r="M313" s="202"/>
    </row>
    <row r="314" spans="1:13" x14ac:dyDescent="0.2">
      <c r="A314" s="220" t="e">
        <f>#REF!</f>
        <v>#REF!</v>
      </c>
      <c r="B314" s="221"/>
      <c r="C314" s="48" t="s">
        <v>314</v>
      </c>
      <c r="D314" s="49" t="s">
        <v>56</v>
      </c>
      <c r="E314" s="50"/>
      <c r="F314" s="50"/>
      <c r="G314" s="50"/>
      <c r="H314" s="62">
        <v>6</v>
      </c>
      <c r="I314" s="43"/>
      <c r="J314" s="52"/>
      <c r="L314" s="201"/>
      <c r="M314" s="202"/>
    </row>
    <row r="315" spans="1:13" x14ac:dyDescent="0.2">
      <c r="A315" s="32">
        <v>1808</v>
      </c>
      <c r="B315" s="33"/>
      <c r="C315" s="34" t="s">
        <v>285</v>
      </c>
      <c r="D315" s="35"/>
      <c r="E315" s="36"/>
      <c r="F315" s="36"/>
      <c r="G315" s="36"/>
      <c r="H315" s="37"/>
      <c r="I315" s="36"/>
      <c r="J315" s="38"/>
      <c r="L315" s="201"/>
      <c r="M315" s="202"/>
    </row>
    <row r="316" spans="1:13" ht="38.25" x14ac:dyDescent="0.2">
      <c r="A316" s="222" t="e">
        <f>#REF!</f>
        <v>#REF!</v>
      </c>
      <c r="B316" s="223"/>
      <c r="C316" s="48" t="s">
        <v>315</v>
      </c>
      <c r="D316" s="49" t="s">
        <v>316</v>
      </c>
      <c r="E316" s="50"/>
      <c r="F316" s="83"/>
      <c r="G316" s="50"/>
      <c r="H316" s="62">
        <v>1</v>
      </c>
      <c r="I316" s="43"/>
      <c r="J316" s="52"/>
      <c r="L316" s="201"/>
      <c r="M316" s="202"/>
    </row>
    <row r="317" spans="1:13" ht="25.5" x14ac:dyDescent="0.2">
      <c r="A317" s="218" t="e">
        <f>#REF!</f>
        <v>#REF!</v>
      </c>
      <c r="B317" s="219"/>
      <c r="C317" s="68" t="s">
        <v>317</v>
      </c>
      <c r="D317" s="49" t="s">
        <v>56</v>
      </c>
      <c r="E317" s="50"/>
      <c r="F317" s="83"/>
      <c r="G317" s="50"/>
      <c r="H317" s="62">
        <v>1</v>
      </c>
      <c r="I317" s="43"/>
      <c r="J317" s="52"/>
      <c r="L317" s="201"/>
      <c r="M317" s="202"/>
    </row>
    <row r="318" spans="1:13" ht="25.5" x14ac:dyDescent="0.2">
      <c r="A318" s="218" t="e">
        <f>#REF!</f>
        <v>#REF!</v>
      </c>
      <c r="B318" s="219"/>
      <c r="C318" s="68" t="s">
        <v>318</v>
      </c>
      <c r="D318" s="49" t="s">
        <v>56</v>
      </c>
      <c r="E318" s="50"/>
      <c r="F318" s="50"/>
      <c r="G318" s="50"/>
      <c r="H318" s="62">
        <v>2</v>
      </c>
      <c r="I318" s="43"/>
      <c r="J318" s="52"/>
      <c r="L318" s="201"/>
      <c r="M318" s="202"/>
    </row>
    <row r="319" spans="1:13" s="64" customFormat="1" ht="15" x14ac:dyDescent="0.25">
      <c r="A319" s="54"/>
      <c r="B319" s="55"/>
      <c r="C319" s="56" t="s">
        <v>48</v>
      </c>
      <c r="D319" s="55"/>
      <c r="E319" s="57"/>
      <c r="F319" s="57"/>
      <c r="G319" s="57"/>
      <c r="H319" s="58"/>
      <c r="I319" s="63"/>
      <c r="J319" s="60"/>
      <c r="K319" s="199"/>
      <c r="L319" s="201"/>
      <c r="M319" s="202"/>
    </row>
    <row r="320" spans="1:13" s="61" customFormat="1" x14ac:dyDescent="0.2">
      <c r="A320" s="22">
        <v>19</v>
      </c>
      <c r="B320" s="23"/>
      <c r="C320" s="24" t="s">
        <v>319</v>
      </c>
      <c r="D320" s="23"/>
      <c r="E320" s="29"/>
      <c r="F320" s="29"/>
      <c r="G320" s="29"/>
      <c r="H320" s="26"/>
      <c r="I320" s="29"/>
      <c r="J320" s="30"/>
      <c r="K320" s="196"/>
      <c r="L320" s="201"/>
      <c r="M320" s="202"/>
    </row>
    <row r="321" spans="1:13" x14ac:dyDescent="0.2">
      <c r="A321" s="32">
        <v>1901</v>
      </c>
      <c r="B321" s="33"/>
      <c r="C321" s="34" t="s">
        <v>320</v>
      </c>
      <c r="D321" s="35"/>
      <c r="E321" s="36"/>
      <c r="F321" s="36"/>
      <c r="G321" s="36"/>
      <c r="H321" s="37"/>
      <c r="I321" s="36"/>
      <c r="J321" s="38"/>
      <c r="L321" s="201"/>
      <c r="M321" s="202"/>
    </row>
    <row r="322" spans="1:13" ht="38.25" x14ac:dyDescent="0.2">
      <c r="A322" s="46">
        <v>190101</v>
      </c>
      <c r="B322" s="40" t="s">
        <v>402</v>
      </c>
      <c r="C322" s="48" t="s">
        <v>321</v>
      </c>
      <c r="D322" s="49" t="s">
        <v>23</v>
      </c>
      <c r="E322" s="50"/>
      <c r="F322" s="50"/>
      <c r="G322" s="50"/>
      <c r="H322" s="62">
        <f>83.55+12.52+20.66</f>
        <v>116.72999999999999</v>
      </c>
      <c r="I322" s="43"/>
      <c r="J322" s="52"/>
      <c r="L322" s="201"/>
      <c r="M322" s="202"/>
    </row>
    <row r="323" spans="1:13" ht="38.25" x14ac:dyDescent="0.2">
      <c r="A323" s="46">
        <v>190104</v>
      </c>
      <c r="B323" s="40" t="s">
        <v>402</v>
      </c>
      <c r="C323" s="48" t="s">
        <v>322</v>
      </c>
      <c r="D323" s="49" t="s">
        <v>23</v>
      </c>
      <c r="E323" s="50"/>
      <c r="F323" s="50"/>
      <c r="G323" s="50"/>
      <c r="H323" s="62">
        <f>20.66+12.52+839.99</f>
        <v>873.17</v>
      </c>
      <c r="I323" s="43"/>
      <c r="J323" s="52"/>
      <c r="L323" s="201"/>
      <c r="M323" s="202"/>
    </row>
    <row r="324" spans="1:13" ht="25.5" x14ac:dyDescent="0.2">
      <c r="A324" s="32">
        <v>1902</v>
      </c>
      <c r="B324" s="33"/>
      <c r="C324" s="34" t="s">
        <v>323</v>
      </c>
      <c r="D324" s="35"/>
      <c r="E324" s="36"/>
      <c r="F324" s="36"/>
      <c r="G324" s="36"/>
      <c r="H324" s="37"/>
      <c r="I324" s="36"/>
      <c r="J324" s="38"/>
      <c r="L324" s="201"/>
      <c r="M324" s="202"/>
    </row>
    <row r="325" spans="1:13" ht="38.25" x14ac:dyDescent="0.2">
      <c r="A325" s="46">
        <v>190203</v>
      </c>
      <c r="B325" s="40" t="s">
        <v>402</v>
      </c>
      <c r="C325" s="48" t="s">
        <v>324</v>
      </c>
      <c r="D325" s="49" t="s">
        <v>23</v>
      </c>
      <c r="E325" s="50"/>
      <c r="F325" s="50"/>
      <c r="G325" s="50"/>
      <c r="H325" s="62">
        <v>722.24</v>
      </c>
      <c r="I325" s="43"/>
      <c r="J325" s="52"/>
      <c r="L325" s="201"/>
      <c r="M325" s="202"/>
    </row>
    <row r="326" spans="1:13" x14ac:dyDescent="0.2">
      <c r="A326" s="32">
        <v>1903</v>
      </c>
      <c r="B326" s="33"/>
      <c r="C326" s="34" t="s">
        <v>325</v>
      </c>
      <c r="D326" s="35"/>
      <c r="E326" s="36"/>
      <c r="F326" s="36"/>
      <c r="G326" s="36"/>
      <c r="H326" s="37"/>
      <c r="I326" s="36"/>
      <c r="J326" s="38"/>
      <c r="L326" s="201"/>
      <c r="M326" s="202"/>
    </row>
    <row r="327" spans="1:13" ht="38.25" x14ac:dyDescent="0.2">
      <c r="A327" s="46">
        <v>190301</v>
      </c>
      <c r="B327" s="40" t="s">
        <v>402</v>
      </c>
      <c r="C327" s="48" t="s">
        <v>326</v>
      </c>
      <c r="D327" s="49" t="s">
        <v>23</v>
      </c>
      <c r="E327" s="50"/>
      <c r="F327" s="50"/>
      <c r="G327" s="50"/>
      <c r="H327" s="62">
        <f>94.75</f>
        <v>94.75</v>
      </c>
      <c r="I327" s="43"/>
      <c r="J327" s="52"/>
      <c r="L327" s="201"/>
      <c r="M327" s="202"/>
    </row>
    <row r="328" spans="1:13" ht="38.25" x14ac:dyDescent="0.2">
      <c r="A328" s="46">
        <v>190303</v>
      </c>
      <c r="B328" s="40" t="s">
        <v>402</v>
      </c>
      <c r="C328" s="48" t="s">
        <v>327</v>
      </c>
      <c r="D328" s="49" t="s">
        <v>23</v>
      </c>
      <c r="E328" s="50"/>
      <c r="F328" s="50"/>
      <c r="G328" s="50"/>
      <c r="H328" s="62">
        <f>H327</f>
        <v>94.75</v>
      </c>
      <c r="I328" s="43"/>
      <c r="J328" s="52"/>
      <c r="L328" s="201"/>
      <c r="M328" s="202"/>
    </row>
    <row r="329" spans="1:13" ht="38.25" x14ac:dyDescent="0.2">
      <c r="A329" s="46">
        <v>190306</v>
      </c>
      <c r="B329" s="40" t="s">
        <v>402</v>
      </c>
      <c r="C329" s="48" t="s">
        <v>328</v>
      </c>
      <c r="D329" s="49" t="s">
        <v>23</v>
      </c>
      <c r="E329" s="50"/>
      <c r="F329" s="50"/>
      <c r="G329" s="50"/>
      <c r="H329" s="62">
        <f>378*2</f>
        <v>756</v>
      </c>
      <c r="I329" s="43"/>
      <c r="J329" s="52"/>
      <c r="L329" s="201"/>
      <c r="M329" s="202"/>
    </row>
    <row r="330" spans="1:13" x14ac:dyDescent="0.2">
      <c r="A330" s="32">
        <v>1904</v>
      </c>
      <c r="B330" s="33"/>
      <c r="C330" s="34" t="s">
        <v>329</v>
      </c>
      <c r="D330" s="35"/>
      <c r="E330" s="36"/>
      <c r="F330" s="36"/>
      <c r="G330" s="36"/>
      <c r="H330" s="37"/>
      <c r="I330" s="36"/>
      <c r="J330" s="38"/>
      <c r="L330" s="201"/>
      <c r="M330" s="202"/>
    </row>
    <row r="331" spans="1:13" ht="25.5" x14ac:dyDescent="0.2">
      <c r="A331" s="46">
        <v>190603</v>
      </c>
      <c r="B331" s="40" t="s">
        <v>402</v>
      </c>
      <c r="C331" s="48" t="s">
        <v>330</v>
      </c>
      <c r="D331" s="49" t="s">
        <v>23</v>
      </c>
      <c r="E331" s="50"/>
      <c r="F331" s="50"/>
      <c r="G331" s="50"/>
      <c r="H331" s="62">
        <v>153.79</v>
      </c>
      <c r="I331" s="43"/>
      <c r="J331" s="52"/>
      <c r="L331" s="201"/>
      <c r="M331" s="202"/>
    </row>
    <row r="332" spans="1:13" s="64" customFormat="1" ht="15" x14ac:dyDescent="0.25">
      <c r="A332" s="54"/>
      <c r="B332" s="55"/>
      <c r="C332" s="56" t="s">
        <v>48</v>
      </c>
      <c r="D332" s="55"/>
      <c r="E332" s="57"/>
      <c r="F332" s="57"/>
      <c r="G332" s="57"/>
      <c r="H332" s="58"/>
      <c r="I332" s="63"/>
      <c r="J332" s="60"/>
      <c r="K332" s="199"/>
      <c r="L332" s="201"/>
      <c r="M332" s="202"/>
    </row>
    <row r="333" spans="1:13" s="61" customFormat="1" x14ac:dyDescent="0.2">
      <c r="A333" s="22">
        <v>20</v>
      </c>
      <c r="B333" s="23"/>
      <c r="C333" s="24" t="s">
        <v>331</v>
      </c>
      <c r="D333" s="23"/>
      <c r="E333" s="29"/>
      <c r="F333" s="29"/>
      <c r="G333" s="29"/>
      <c r="H333" s="26"/>
      <c r="I333" s="29"/>
      <c r="J333" s="30"/>
      <c r="K333" s="196"/>
      <c r="L333" s="201"/>
      <c r="M333" s="202"/>
    </row>
    <row r="334" spans="1:13" x14ac:dyDescent="0.2">
      <c r="A334" s="32">
        <v>2002</v>
      </c>
      <c r="B334" s="33"/>
      <c r="C334" s="34" t="s">
        <v>332</v>
      </c>
      <c r="D334" s="35"/>
      <c r="E334" s="36"/>
      <c r="F334" s="36"/>
      <c r="G334" s="36"/>
      <c r="H334" s="37"/>
      <c r="I334" s="36"/>
      <c r="J334" s="38"/>
      <c r="L334" s="201"/>
      <c r="M334" s="202"/>
    </row>
    <row r="335" spans="1:13" ht="38.25" x14ac:dyDescent="0.2">
      <c r="A335" s="46">
        <v>200209</v>
      </c>
      <c r="B335" s="40" t="s">
        <v>402</v>
      </c>
      <c r="C335" s="48" t="s">
        <v>333</v>
      </c>
      <c r="D335" s="49" t="s">
        <v>23</v>
      </c>
      <c r="E335" s="50"/>
      <c r="F335" s="50"/>
      <c r="G335" s="50"/>
      <c r="H335" s="62">
        <v>191.44</v>
      </c>
      <c r="I335" s="43"/>
      <c r="J335" s="52"/>
      <c r="L335" s="201"/>
      <c r="M335" s="202"/>
    </row>
    <row r="336" spans="1:13" ht="51" x14ac:dyDescent="0.2">
      <c r="A336" s="46">
        <v>200243</v>
      </c>
      <c r="B336" s="40" t="s">
        <v>402</v>
      </c>
      <c r="C336" s="48" t="s">
        <v>334</v>
      </c>
      <c r="D336" s="49" t="s">
        <v>53</v>
      </c>
      <c r="E336" s="50"/>
      <c r="F336" s="50"/>
      <c r="G336" s="50"/>
      <c r="H336" s="62">
        <v>3.55</v>
      </c>
      <c r="I336" s="43"/>
      <c r="J336" s="52"/>
      <c r="L336" s="201"/>
      <c r="M336" s="202"/>
    </row>
    <row r="337" spans="1:13" ht="51" x14ac:dyDescent="0.2">
      <c r="A337" s="46">
        <v>200253</v>
      </c>
      <c r="B337" s="40" t="s">
        <v>402</v>
      </c>
      <c r="C337" s="48" t="s">
        <v>335</v>
      </c>
      <c r="D337" s="49" t="s">
        <v>23</v>
      </c>
      <c r="E337" s="50"/>
      <c r="F337" s="50"/>
      <c r="G337" s="50"/>
      <c r="H337" s="62">
        <v>18.010000000000002</v>
      </c>
      <c r="I337" s="43"/>
      <c r="J337" s="52"/>
      <c r="L337" s="201"/>
      <c r="M337" s="202"/>
    </row>
    <row r="338" spans="1:13" ht="27.75" customHeight="1" x14ac:dyDescent="0.2">
      <c r="A338" s="220" t="e">
        <f>#REF!</f>
        <v>#REF!</v>
      </c>
      <c r="B338" s="221"/>
      <c r="C338" s="68" t="s">
        <v>336</v>
      </c>
      <c r="D338" s="49" t="s">
        <v>56</v>
      </c>
      <c r="E338" s="50"/>
      <c r="F338" s="83"/>
      <c r="G338" s="50"/>
      <c r="H338" s="62">
        <v>1</v>
      </c>
      <c r="I338" s="43"/>
      <c r="J338" s="52"/>
      <c r="L338" s="201"/>
      <c r="M338" s="202"/>
    </row>
    <row r="339" spans="1:13" x14ac:dyDescent="0.2">
      <c r="A339" s="32">
        <v>2003</v>
      </c>
      <c r="B339" s="33"/>
      <c r="C339" s="34" t="s">
        <v>337</v>
      </c>
      <c r="D339" s="35"/>
      <c r="E339" s="36"/>
      <c r="F339" s="36"/>
      <c r="G339" s="36"/>
      <c r="H339" s="37"/>
      <c r="I339" s="36"/>
      <c r="J339" s="38"/>
      <c r="L339" s="201"/>
      <c r="M339" s="202"/>
    </row>
    <row r="340" spans="1:13" ht="25.5" x14ac:dyDescent="0.2">
      <c r="A340" s="46">
        <v>200326</v>
      </c>
      <c r="B340" s="40" t="s">
        <v>402</v>
      </c>
      <c r="C340" s="48" t="s">
        <v>338</v>
      </c>
      <c r="D340" s="49" t="s">
        <v>23</v>
      </c>
      <c r="E340" s="50"/>
      <c r="F340" s="50"/>
      <c r="G340" s="50"/>
      <c r="H340" s="62">
        <v>14</v>
      </c>
      <c r="I340" s="43"/>
      <c r="J340" s="52"/>
      <c r="L340" s="201"/>
      <c r="M340" s="202"/>
    </row>
    <row r="341" spans="1:13" ht="25.5" x14ac:dyDescent="0.2">
      <c r="A341" s="218" t="e">
        <f>#REF!</f>
        <v>#REF!</v>
      </c>
      <c r="B341" s="219"/>
      <c r="C341" s="48" t="s">
        <v>339</v>
      </c>
      <c r="D341" s="49" t="s">
        <v>56</v>
      </c>
      <c r="E341" s="50"/>
      <c r="F341" s="50"/>
      <c r="G341" s="50"/>
      <c r="H341" s="62">
        <v>6</v>
      </c>
      <c r="I341" s="43"/>
      <c r="J341" s="52"/>
      <c r="L341" s="201"/>
      <c r="M341" s="202"/>
    </row>
    <row r="342" spans="1:13" ht="25.5" x14ac:dyDescent="0.2">
      <c r="A342" s="218" t="e">
        <f>#REF!</f>
        <v>#REF!</v>
      </c>
      <c r="B342" s="219"/>
      <c r="C342" s="48" t="s">
        <v>340</v>
      </c>
      <c r="D342" s="49" t="s">
        <v>56</v>
      </c>
      <c r="E342" s="50"/>
      <c r="F342" s="50"/>
      <c r="G342" s="50"/>
      <c r="H342" s="62">
        <v>21</v>
      </c>
      <c r="I342" s="43"/>
      <c r="J342" s="52"/>
      <c r="L342" s="201"/>
      <c r="M342" s="202"/>
    </row>
    <row r="343" spans="1:13" ht="25.5" x14ac:dyDescent="0.2">
      <c r="A343" s="220" t="e">
        <f>#REF!</f>
        <v>#REF!</v>
      </c>
      <c r="B343" s="221"/>
      <c r="C343" s="48" t="s">
        <v>341</v>
      </c>
      <c r="D343" s="49" t="s">
        <v>56</v>
      </c>
      <c r="E343" s="50"/>
      <c r="F343" s="50"/>
      <c r="G343" s="50"/>
      <c r="H343" s="62">
        <v>163</v>
      </c>
      <c r="I343" s="43"/>
      <c r="J343" s="52"/>
      <c r="L343" s="201"/>
      <c r="M343" s="202"/>
    </row>
    <row r="344" spans="1:13" x14ac:dyDescent="0.2">
      <c r="A344" s="32">
        <v>2004</v>
      </c>
      <c r="B344" s="33"/>
      <c r="C344" s="34" t="s">
        <v>342</v>
      </c>
      <c r="D344" s="35"/>
      <c r="E344" s="36"/>
      <c r="F344" s="36"/>
      <c r="G344" s="36"/>
      <c r="H344" s="37"/>
      <c r="I344" s="36"/>
      <c r="J344" s="38"/>
      <c r="L344" s="201"/>
      <c r="M344" s="202"/>
    </row>
    <row r="345" spans="1:13" x14ac:dyDescent="0.2">
      <c r="A345" s="46">
        <v>200401</v>
      </c>
      <c r="B345" s="40" t="s">
        <v>402</v>
      </c>
      <c r="C345" s="48" t="s">
        <v>343</v>
      </c>
      <c r="D345" s="49" t="s">
        <v>23</v>
      </c>
      <c r="E345" s="50"/>
      <c r="F345" s="50"/>
      <c r="G345" s="50"/>
      <c r="H345" s="62">
        <v>736.32</v>
      </c>
      <c r="I345" s="43"/>
      <c r="J345" s="52"/>
      <c r="L345" s="201"/>
      <c r="M345" s="202"/>
    </row>
    <row r="346" spans="1:13" s="64" customFormat="1" ht="15" x14ac:dyDescent="0.25">
      <c r="A346" s="54"/>
      <c r="B346" s="55"/>
      <c r="C346" s="56" t="s">
        <v>48</v>
      </c>
      <c r="D346" s="55"/>
      <c r="E346" s="57"/>
      <c r="F346" s="57"/>
      <c r="G346" s="57"/>
      <c r="H346" s="58"/>
      <c r="I346" s="63"/>
      <c r="J346" s="60"/>
      <c r="K346" s="199"/>
      <c r="L346" s="201"/>
      <c r="M346" s="202"/>
    </row>
    <row r="347" spans="1:13" s="61" customFormat="1" x14ac:dyDescent="0.2">
      <c r="A347" s="22">
        <v>21</v>
      </c>
      <c r="B347" s="23"/>
      <c r="C347" s="24" t="s">
        <v>344</v>
      </c>
      <c r="D347" s="23"/>
      <c r="E347" s="29"/>
      <c r="F347" s="29"/>
      <c r="G347" s="29"/>
      <c r="H347" s="26"/>
      <c r="I347" s="29"/>
      <c r="J347" s="30"/>
      <c r="K347" s="196"/>
      <c r="L347" s="201"/>
      <c r="M347" s="202"/>
    </row>
    <row r="348" spans="1:13" x14ac:dyDescent="0.2">
      <c r="A348" s="32">
        <v>2103</v>
      </c>
      <c r="B348" s="33"/>
      <c r="C348" s="34" t="s">
        <v>345</v>
      </c>
      <c r="D348" s="35"/>
      <c r="E348" s="36"/>
      <c r="F348" s="36"/>
      <c r="G348" s="36"/>
      <c r="H348" s="37"/>
      <c r="I348" s="36"/>
      <c r="J348" s="38"/>
      <c r="L348" s="201"/>
      <c r="M348" s="202"/>
    </row>
    <row r="349" spans="1:13" s="9" customFormat="1" ht="25.5" x14ac:dyDescent="0.2">
      <c r="A349" s="46">
        <v>210301</v>
      </c>
      <c r="B349" s="40" t="s">
        <v>402</v>
      </c>
      <c r="C349" s="48" t="s">
        <v>346</v>
      </c>
      <c r="D349" s="49" t="s">
        <v>53</v>
      </c>
      <c r="E349" s="50"/>
      <c r="F349" s="50"/>
      <c r="G349" s="50"/>
      <c r="H349" s="62">
        <f>27.15+1.27+2+3.9+13.2+8.66</f>
        <v>56.179999999999993</v>
      </c>
      <c r="I349" s="43"/>
      <c r="J349" s="52"/>
      <c r="K349" s="195"/>
      <c r="L349" s="201"/>
      <c r="M349" s="202"/>
    </row>
    <row r="350" spans="1:13" s="9" customFormat="1" ht="38.25" x14ac:dyDescent="0.2">
      <c r="A350" s="46">
        <v>210302</v>
      </c>
      <c r="B350" s="40" t="s">
        <v>402</v>
      </c>
      <c r="C350" s="68" t="s">
        <v>415</v>
      </c>
      <c r="D350" s="49" t="s">
        <v>53</v>
      </c>
      <c r="E350" s="50"/>
      <c r="F350" s="50"/>
      <c r="G350" s="50"/>
      <c r="H350" s="62">
        <f>12.42+8.66+14.5+13.2</f>
        <v>48.78</v>
      </c>
      <c r="I350" s="43"/>
      <c r="J350" s="52"/>
      <c r="K350" s="195"/>
      <c r="L350" s="201"/>
      <c r="M350" s="202"/>
    </row>
    <row r="351" spans="1:13" s="9" customFormat="1" ht="26.25" customHeight="1" x14ac:dyDescent="0.2">
      <c r="A351" s="46">
        <v>100868</v>
      </c>
      <c r="B351" s="67" t="s">
        <v>370</v>
      </c>
      <c r="C351" s="48" t="s">
        <v>347</v>
      </c>
      <c r="D351" s="49" t="s">
        <v>56</v>
      </c>
      <c r="E351" s="50"/>
      <c r="F351" s="50"/>
      <c r="G351" s="50"/>
      <c r="H351" s="62">
        <v>8</v>
      </c>
      <c r="I351" s="43"/>
      <c r="J351" s="52"/>
      <c r="K351" s="195"/>
      <c r="L351" s="201"/>
      <c r="M351" s="202"/>
    </row>
    <row r="352" spans="1:13" s="9" customFormat="1" x14ac:dyDescent="0.2">
      <c r="A352" s="218" t="s">
        <v>348</v>
      </c>
      <c r="B352" s="219"/>
      <c r="C352" s="48" t="e">
        <f>#REF!</f>
        <v>#REF!</v>
      </c>
      <c r="D352" s="49" t="s">
        <v>56</v>
      </c>
      <c r="E352" s="50"/>
      <c r="F352" s="50"/>
      <c r="G352" s="50"/>
      <c r="H352" s="51">
        <v>12</v>
      </c>
      <c r="I352" s="43"/>
      <c r="J352" s="71"/>
      <c r="K352" s="195"/>
      <c r="L352" s="201"/>
      <c r="M352" s="202"/>
    </row>
    <row r="353" spans="1:13" s="9" customFormat="1" x14ac:dyDescent="0.2">
      <c r="A353" s="218" t="e">
        <f>#REF!</f>
        <v>#REF!</v>
      </c>
      <c r="B353" s="219"/>
      <c r="C353" s="48" t="s">
        <v>349</v>
      </c>
      <c r="D353" s="49" t="s">
        <v>316</v>
      </c>
      <c r="E353" s="50"/>
      <c r="F353" s="50"/>
      <c r="G353" s="50"/>
      <c r="H353" s="62">
        <v>1</v>
      </c>
      <c r="I353" s="43"/>
      <c r="J353" s="52"/>
      <c r="K353" s="195"/>
      <c r="L353" s="201"/>
      <c r="M353" s="202"/>
    </row>
    <row r="354" spans="1:13" s="64" customFormat="1" ht="15" x14ac:dyDescent="0.25">
      <c r="A354" s="54"/>
      <c r="B354" s="55"/>
      <c r="C354" s="56" t="s">
        <v>48</v>
      </c>
      <c r="D354" s="55"/>
      <c r="E354" s="57"/>
      <c r="F354" s="57"/>
      <c r="G354" s="57"/>
      <c r="H354" s="58"/>
      <c r="I354" s="63"/>
      <c r="J354" s="66"/>
      <c r="K354" s="199"/>
      <c r="L354" s="201"/>
      <c r="M354" s="202"/>
    </row>
    <row r="355" spans="1:13" s="64" customFormat="1" ht="10.5" customHeight="1" x14ac:dyDescent="0.25">
      <c r="A355" s="231"/>
      <c r="B355" s="232"/>
      <c r="C355" s="232"/>
      <c r="D355" s="232"/>
      <c r="E355" s="232"/>
      <c r="F355" s="232"/>
      <c r="G355" s="232"/>
      <c r="H355" s="232"/>
      <c r="I355" s="232"/>
      <c r="J355" s="233"/>
      <c r="K355" s="199"/>
    </row>
    <row r="356" spans="1:13" x14ac:dyDescent="0.2">
      <c r="A356" s="84"/>
      <c r="B356" s="85"/>
      <c r="C356" s="86" t="s">
        <v>350</v>
      </c>
      <c r="D356" s="85"/>
      <c r="E356" s="87"/>
      <c r="F356" s="87"/>
      <c r="G356" s="87"/>
      <c r="H356" s="88"/>
      <c r="I356" s="87"/>
      <c r="J356" s="89"/>
    </row>
    <row r="357" spans="1:13" s="8" customFormat="1" ht="12" x14ac:dyDescent="0.2">
      <c r="C357" s="2"/>
      <c r="I357" s="1"/>
      <c r="K357" s="7"/>
    </row>
    <row r="358" spans="1:13" s="8" customFormat="1" ht="12" x14ac:dyDescent="0.2">
      <c r="C358" s="2"/>
      <c r="I358" s="1"/>
      <c r="K358" s="7"/>
    </row>
    <row r="359" spans="1:13" s="8" customFormat="1" ht="12" x14ac:dyDescent="0.2">
      <c r="C359" s="2"/>
      <c r="I359" s="1"/>
      <c r="K359" s="7"/>
    </row>
    <row r="360" spans="1:13" x14ac:dyDescent="0.2">
      <c r="C360" s="230"/>
      <c r="D360" s="230"/>
      <c r="E360" s="230"/>
      <c r="F360" s="230"/>
      <c r="G360" s="230"/>
      <c r="H360" s="230"/>
    </row>
    <row r="361" spans="1:13" x14ac:dyDescent="0.2">
      <c r="C361" s="230"/>
      <c r="D361" s="230"/>
      <c r="E361" s="230"/>
      <c r="F361" s="230"/>
      <c r="G361" s="230"/>
      <c r="H361" s="230"/>
    </row>
    <row r="362" spans="1:13" x14ac:dyDescent="0.2">
      <c r="C362" s="230"/>
      <c r="D362" s="230"/>
      <c r="E362" s="230"/>
      <c r="F362" s="230"/>
      <c r="G362" s="230"/>
      <c r="H362" s="230"/>
    </row>
    <row r="363" spans="1:13" x14ac:dyDescent="0.2">
      <c r="C363" s="230"/>
      <c r="D363" s="230"/>
      <c r="E363" s="230"/>
      <c r="F363" s="230"/>
      <c r="G363" s="230"/>
      <c r="H363" s="230"/>
    </row>
  </sheetData>
  <mergeCells count="51">
    <mergeCell ref="C360:H360"/>
    <mergeCell ref="C361:H361"/>
    <mergeCell ref="C362:H362"/>
    <mergeCell ref="C363:H363"/>
    <mergeCell ref="A338:B338"/>
    <mergeCell ref="A352:B352"/>
    <mergeCell ref="A353:B353"/>
    <mergeCell ref="A343:B343"/>
    <mergeCell ref="A342:B342"/>
    <mergeCell ref="A341:B341"/>
    <mergeCell ref="A355:J355"/>
    <mergeCell ref="A302:B302"/>
    <mergeCell ref="A314:B314"/>
    <mergeCell ref="A316:B316"/>
    <mergeCell ref="A317:B317"/>
    <mergeCell ref="A318:B318"/>
    <mergeCell ref="A292:B292"/>
    <mergeCell ref="A293:B293"/>
    <mergeCell ref="A294:B294"/>
    <mergeCell ref="A299:B299"/>
    <mergeCell ref="A300:B300"/>
    <mergeCell ref="A243:B243"/>
    <mergeCell ref="A244:B244"/>
    <mergeCell ref="A259:B259"/>
    <mergeCell ref="A262:B262"/>
    <mergeCell ref="A291:B291"/>
    <mergeCell ref="A142:B142"/>
    <mergeCell ref="A144:B144"/>
    <mergeCell ref="A204:B204"/>
    <mergeCell ref="A205:B205"/>
    <mergeCell ref="A209:B209"/>
    <mergeCell ref="A98:B98"/>
    <mergeCell ref="A121:B121"/>
    <mergeCell ref="A139:B139"/>
    <mergeCell ref="A141:B141"/>
    <mergeCell ref="A140:B140"/>
    <mergeCell ref="A1:J1"/>
    <mergeCell ref="A2:A4"/>
    <mergeCell ref="C2:D2"/>
    <mergeCell ref="E2:G2"/>
    <mergeCell ref="H2:J2"/>
    <mergeCell ref="C3:D3"/>
    <mergeCell ref="E3:G3"/>
    <mergeCell ref="E4:G4"/>
    <mergeCell ref="A96:B96"/>
    <mergeCell ref="A97:B97"/>
    <mergeCell ref="A66:B66"/>
    <mergeCell ref="A67:B67"/>
    <mergeCell ref="A81:B81"/>
    <mergeCell ref="A82:B82"/>
    <mergeCell ref="A84:B84"/>
  </mergeCells>
  <pageMargins left="0.51180555555555496" right="0.51180555555555496" top="0.51180555555555496" bottom="0.51180555555555496" header="0.51180555555555496" footer="0.51180555555555496"/>
  <pageSetup paperSize="9" scale="66" fitToHeight="22"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P86"/>
  <sheetViews>
    <sheetView view="pageBreakPreview" zoomScale="85" zoomScaleNormal="90" zoomScaleSheetLayoutView="85" zoomScalePageLayoutView="80" workbookViewId="0">
      <selection activeCell="C9" sqref="C9"/>
    </sheetView>
  </sheetViews>
  <sheetFormatPr defaultColWidth="9.140625" defaultRowHeight="12.75" x14ac:dyDescent="0.2"/>
  <cols>
    <col min="1" max="1" width="7.28515625" style="90" customWidth="1"/>
    <col min="2" max="2" width="37.85546875" style="91" customWidth="1"/>
    <col min="3" max="3" width="15" style="92" customWidth="1"/>
    <col min="4" max="4" width="8.5703125" style="93" customWidth="1"/>
    <col min="5" max="5" width="14" style="93" customWidth="1"/>
    <col min="6" max="6" width="14.7109375" style="93" customWidth="1"/>
    <col min="7" max="7" width="15.42578125" style="92" customWidth="1"/>
    <col min="8" max="15" width="15.85546875" style="92" customWidth="1"/>
    <col min="16" max="16" width="17" style="92" customWidth="1"/>
    <col min="17" max="17" width="14.28515625" style="92" customWidth="1"/>
    <col min="18" max="18" width="5.7109375" style="90" customWidth="1"/>
    <col min="19" max="19" width="16.85546875" style="90" hidden="1" customWidth="1"/>
    <col min="20" max="20" width="12.7109375" style="94" hidden="1" customWidth="1"/>
    <col min="21" max="21" width="10.5703125" style="90" customWidth="1"/>
    <col min="22" max="1030" width="9.140625" style="90"/>
  </cols>
  <sheetData>
    <row r="1" spans="1:17" s="90" customFormat="1" ht="12.75" customHeight="1" thickBot="1" x14ac:dyDescent="0.25">
      <c r="A1" s="244" t="s">
        <v>351</v>
      </c>
      <c r="B1" s="244"/>
      <c r="C1" s="244"/>
      <c r="D1" s="244"/>
      <c r="E1" s="244"/>
      <c r="F1" s="244"/>
      <c r="G1" s="244"/>
      <c r="H1" s="244"/>
      <c r="I1" s="244"/>
      <c r="J1" s="244"/>
      <c r="K1" s="244"/>
      <c r="L1" s="244"/>
      <c r="M1" s="244"/>
      <c r="N1" s="244"/>
      <c r="O1" s="244"/>
      <c r="P1" s="244"/>
      <c r="Q1" s="95"/>
    </row>
    <row r="2" spans="1:17" s="97" customFormat="1" ht="12.75" customHeight="1" thickBot="1" x14ac:dyDescent="0.25">
      <c r="A2" s="244"/>
      <c r="B2" s="244"/>
      <c r="C2" s="244"/>
      <c r="D2" s="244"/>
      <c r="E2" s="244"/>
      <c r="F2" s="244"/>
      <c r="G2" s="244"/>
      <c r="H2" s="244"/>
      <c r="I2" s="244"/>
      <c r="J2" s="244"/>
      <c r="K2" s="244"/>
      <c r="L2" s="244"/>
      <c r="M2" s="244"/>
      <c r="N2" s="244"/>
      <c r="O2" s="244"/>
      <c r="P2" s="244"/>
      <c r="Q2" s="96"/>
    </row>
    <row r="3" spans="1:17" s="90" customFormat="1" ht="12.95" customHeight="1" x14ac:dyDescent="0.2">
      <c r="A3" s="98" t="s">
        <v>1</v>
      </c>
      <c r="B3" s="245" t="s">
        <v>352</v>
      </c>
      <c r="C3" s="245"/>
      <c r="D3" s="245"/>
      <c r="E3" s="245"/>
      <c r="F3" s="245"/>
      <c r="G3" s="245"/>
      <c r="H3" s="245"/>
      <c r="I3" s="245"/>
      <c r="J3" s="245"/>
      <c r="K3" s="245"/>
      <c r="L3" s="245"/>
      <c r="M3" s="245"/>
      <c r="N3" s="245"/>
      <c r="O3" s="245"/>
      <c r="P3" s="245"/>
      <c r="Q3" s="95"/>
    </row>
    <row r="4" spans="1:17" s="90" customFormat="1" ht="12.95" customHeight="1" thickBot="1" x14ac:dyDescent="0.25">
      <c r="A4" s="99" t="s">
        <v>353</v>
      </c>
      <c r="B4" s="246" t="s">
        <v>6</v>
      </c>
      <c r="C4" s="246"/>
      <c r="D4" s="100"/>
      <c r="E4" s="100"/>
      <c r="F4" s="100"/>
      <c r="G4" s="100"/>
      <c r="H4" s="247"/>
      <c r="I4" s="247"/>
      <c r="J4" s="215"/>
      <c r="K4" s="215"/>
      <c r="L4" s="215"/>
      <c r="M4" s="215"/>
      <c r="N4" s="215"/>
      <c r="O4" s="215"/>
      <c r="P4" s="101">
        <v>44197</v>
      </c>
      <c r="Q4" s="95"/>
    </row>
    <row r="5" spans="1:17" s="102" customFormat="1" ht="13.5" thickBot="1" x14ac:dyDescent="0.25">
      <c r="A5" s="248"/>
      <c r="B5" s="248"/>
      <c r="C5" s="248"/>
      <c r="D5" s="248"/>
      <c r="E5" s="248"/>
      <c r="F5" s="248"/>
      <c r="G5" s="248"/>
      <c r="H5" s="248"/>
      <c r="I5" s="248"/>
      <c r="J5" s="248"/>
      <c r="K5" s="248"/>
      <c r="L5" s="248"/>
      <c r="M5" s="248"/>
      <c r="N5" s="248"/>
      <c r="O5" s="248"/>
      <c r="P5" s="248"/>
    </row>
    <row r="6" spans="1:17" s="90" customFormat="1" ht="18.75" customHeight="1" thickBot="1" x14ac:dyDescent="0.25">
      <c r="A6" s="239" t="s">
        <v>11</v>
      </c>
      <c r="B6" s="240" t="s">
        <v>354</v>
      </c>
      <c r="C6" s="241" t="s">
        <v>355</v>
      </c>
      <c r="D6" s="241"/>
      <c r="E6" s="242" t="s">
        <v>356</v>
      </c>
      <c r="F6" s="242"/>
      <c r="G6" s="242"/>
      <c r="H6" s="242"/>
      <c r="I6" s="242"/>
      <c r="J6" s="242"/>
      <c r="K6" s="242"/>
      <c r="L6" s="242"/>
      <c r="M6" s="242"/>
      <c r="N6" s="242"/>
      <c r="O6" s="242"/>
      <c r="P6" s="242"/>
    </row>
    <row r="7" spans="1:17" s="90" customFormat="1" ht="18.75" customHeight="1" thickBot="1" x14ac:dyDescent="0.25">
      <c r="A7" s="239"/>
      <c r="B7" s="240"/>
      <c r="C7" s="103" t="s">
        <v>357</v>
      </c>
      <c r="D7" s="104" t="s">
        <v>358</v>
      </c>
      <c r="E7" s="105" t="s">
        <v>359</v>
      </c>
      <c r="F7" s="105" t="s">
        <v>360</v>
      </c>
      <c r="G7" s="105" t="s">
        <v>361</v>
      </c>
      <c r="H7" s="105" t="s">
        <v>362</v>
      </c>
      <c r="I7" s="105" t="s">
        <v>363</v>
      </c>
      <c r="J7" s="105" t="s">
        <v>364</v>
      </c>
      <c r="K7" s="105" t="s">
        <v>416</v>
      </c>
      <c r="L7" s="105" t="s">
        <v>417</v>
      </c>
      <c r="M7" s="105" t="s">
        <v>418</v>
      </c>
      <c r="N7" s="105" t="s">
        <v>419</v>
      </c>
      <c r="O7" s="105" t="s">
        <v>420</v>
      </c>
      <c r="P7" s="105" t="s">
        <v>421</v>
      </c>
    </row>
    <row r="8" spans="1:17" s="90" customFormat="1" ht="14.25" customHeight="1" x14ac:dyDescent="0.2">
      <c r="A8" s="106"/>
      <c r="B8" s="107"/>
      <c r="C8" s="108"/>
      <c r="D8" s="109"/>
      <c r="E8" s="110">
        <f>C9*E9</f>
        <v>0</v>
      </c>
      <c r="F8" s="110">
        <f>C9*F9</f>
        <v>0</v>
      </c>
      <c r="G8" s="111"/>
      <c r="H8" s="111"/>
      <c r="I8" s="111"/>
      <c r="J8" s="111"/>
      <c r="K8" s="111"/>
      <c r="L8" s="111"/>
      <c r="M8" s="111"/>
      <c r="N8" s="111"/>
      <c r="O8" s="111"/>
      <c r="P8" s="112"/>
      <c r="Q8" s="113" t="s">
        <v>365</v>
      </c>
    </row>
    <row r="9" spans="1:17" s="90" customFormat="1" ht="14.25" customHeight="1" x14ac:dyDescent="0.2">
      <c r="A9" s="114">
        <f>Orçamento!A7</f>
        <v>1</v>
      </c>
      <c r="B9" s="115" t="str">
        <f>Orçamento!C7</f>
        <v>SERVIÇOS PRELIMINARES</v>
      </c>
      <c r="C9" s="116">
        <f>Orçamento!I32</f>
        <v>0</v>
      </c>
      <c r="D9" s="109" t="e">
        <f>C9/C$71</f>
        <v>#DIV/0!</v>
      </c>
      <c r="E9" s="117">
        <v>0.5</v>
      </c>
      <c r="F9" s="117">
        <v>0.5</v>
      </c>
      <c r="G9" s="118"/>
      <c r="H9" s="118"/>
      <c r="I9" s="118"/>
      <c r="J9" s="118"/>
      <c r="K9" s="118"/>
      <c r="L9" s="118"/>
      <c r="M9" s="118"/>
      <c r="N9" s="118"/>
      <c r="O9" s="118"/>
      <c r="P9" s="119"/>
    </row>
    <row r="10" spans="1:17" s="90" customFormat="1" ht="14.25" customHeight="1" x14ac:dyDescent="0.2">
      <c r="A10" s="120"/>
      <c r="B10" s="121"/>
      <c r="C10" s="122"/>
      <c r="D10" s="123"/>
      <c r="E10" s="124" t="e">
        <f>$D9*E9</f>
        <v>#DIV/0!</v>
      </c>
      <c r="F10" s="124" t="e">
        <f>$D9*F9</f>
        <v>#DIV/0!</v>
      </c>
      <c r="G10" s="124"/>
      <c r="H10" s="124"/>
      <c r="I10" s="124"/>
      <c r="J10" s="124"/>
      <c r="K10" s="124"/>
      <c r="L10" s="124"/>
      <c r="M10" s="124"/>
      <c r="N10" s="124"/>
      <c r="O10" s="124"/>
      <c r="P10" s="125"/>
    </row>
    <row r="11" spans="1:17" s="90" customFormat="1" ht="14.25" customHeight="1" x14ac:dyDescent="0.2">
      <c r="A11" s="126"/>
      <c r="B11" s="127"/>
      <c r="C11" s="128"/>
      <c r="D11" s="129"/>
      <c r="E11" s="130">
        <f>E12*$C$12</f>
        <v>0</v>
      </c>
      <c r="F11" s="130">
        <f>F12*$C$12</f>
        <v>0</v>
      </c>
      <c r="G11" s="111"/>
      <c r="H11" s="111"/>
      <c r="I11" s="130">
        <f>I12*$C$12</f>
        <v>0</v>
      </c>
      <c r="J11" s="130">
        <f>J12*$C$12</f>
        <v>0</v>
      </c>
      <c r="K11" s="111"/>
      <c r="L11" s="111"/>
      <c r="M11" s="111"/>
      <c r="N11" s="111"/>
      <c r="O11" s="111"/>
      <c r="P11" s="131"/>
      <c r="Q11" s="113" t="s">
        <v>365</v>
      </c>
    </row>
    <row r="12" spans="1:17" s="90" customFormat="1" ht="14.25" customHeight="1" x14ac:dyDescent="0.2">
      <c r="A12" s="114">
        <f>Orçamento!A33</f>
        <v>2</v>
      </c>
      <c r="B12" s="115" t="str">
        <f>Orçamento!C33</f>
        <v>INSTALAÇÃO DO CANTEIRO DE OBRAS</v>
      </c>
      <c r="C12" s="116">
        <f>Orçamento!I41</f>
        <v>0</v>
      </c>
      <c r="D12" s="109" t="e">
        <f>C12/C$71</f>
        <v>#DIV/0!</v>
      </c>
      <c r="E12" s="117">
        <v>0.7</v>
      </c>
      <c r="F12" s="117">
        <v>0.1</v>
      </c>
      <c r="G12" s="118"/>
      <c r="H12" s="118"/>
      <c r="I12" s="117">
        <v>0.1</v>
      </c>
      <c r="J12" s="117">
        <v>0.1</v>
      </c>
      <c r="K12" s="118"/>
      <c r="L12" s="118"/>
      <c r="M12" s="118"/>
      <c r="N12" s="118"/>
      <c r="O12" s="118"/>
      <c r="P12" s="132"/>
    </row>
    <row r="13" spans="1:17" s="90" customFormat="1" ht="14.25" customHeight="1" x14ac:dyDescent="0.2">
      <c r="A13" s="120"/>
      <c r="B13" s="121"/>
      <c r="C13" s="122"/>
      <c r="D13" s="123"/>
      <c r="E13" s="124" t="e">
        <f>$D12*E12</f>
        <v>#DIV/0!</v>
      </c>
      <c r="F13" s="124" t="e">
        <f>$D12*F12</f>
        <v>#DIV/0!</v>
      </c>
      <c r="G13" s="124"/>
      <c r="H13" s="124"/>
      <c r="I13" s="124" t="e">
        <f>$D12*I12</f>
        <v>#DIV/0!</v>
      </c>
      <c r="J13" s="124" t="e">
        <f>$D12*J12</f>
        <v>#DIV/0!</v>
      </c>
      <c r="K13" s="124"/>
      <c r="L13" s="124"/>
      <c r="M13" s="124"/>
      <c r="N13" s="124"/>
      <c r="O13" s="124"/>
      <c r="P13" s="133"/>
    </row>
    <row r="14" spans="1:17" s="90" customFormat="1" ht="14.25" customHeight="1" x14ac:dyDescent="0.2">
      <c r="A14" s="126"/>
      <c r="B14" s="127"/>
      <c r="C14" s="128"/>
      <c r="D14" s="129"/>
      <c r="E14" s="136"/>
      <c r="F14" s="130">
        <f t="shared" ref="F14:P14" si="0">F15*$C$15</f>
        <v>0</v>
      </c>
      <c r="G14" s="130">
        <f t="shared" si="0"/>
        <v>0</v>
      </c>
      <c r="H14" s="130">
        <f t="shared" si="0"/>
        <v>0</v>
      </c>
      <c r="I14" s="130">
        <f t="shared" si="0"/>
        <v>0</v>
      </c>
      <c r="J14" s="136"/>
      <c r="K14" s="136"/>
      <c r="L14" s="130">
        <f t="shared" si="0"/>
        <v>0</v>
      </c>
      <c r="M14" s="130">
        <f t="shared" si="0"/>
        <v>0</v>
      </c>
      <c r="N14" s="130">
        <f t="shared" si="0"/>
        <v>0</v>
      </c>
      <c r="O14" s="130">
        <f t="shared" si="0"/>
        <v>0</v>
      </c>
      <c r="P14" s="134">
        <f t="shared" si="0"/>
        <v>0</v>
      </c>
      <c r="Q14" s="113" t="s">
        <v>365</v>
      </c>
    </row>
    <row r="15" spans="1:17" s="90" customFormat="1" ht="14.25" customHeight="1" x14ac:dyDescent="0.2">
      <c r="A15" s="114">
        <f>Orçamento!A42</f>
        <v>3</v>
      </c>
      <c r="B15" s="115" t="str">
        <f>Orçamento!C42</f>
        <v>MOVIMENTO DE TERRA</v>
      </c>
      <c r="C15" s="116">
        <f>Orçamento!I52</f>
        <v>0</v>
      </c>
      <c r="D15" s="109" t="e">
        <f>C15/C$71</f>
        <v>#DIV/0!</v>
      </c>
      <c r="E15" s="118"/>
      <c r="F15" s="117">
        <v>0.3</v>
      </c>
      <c r="G15" s="117">
        <v>0.25</v>
      </c>
      <c r="H15" s="117">
        <v>0.1</v>
      </c>
      <c r="I15" s="117">
        <v>0.1</v>
      </c>
      <c r="J15" s="139"/>
      <c r="K15" s="139"/>
      <c r="L15" s="117">
        <v>0.05</v>
      </c>
      <c r="M15" s="117">
        <v>0.05</v>
      </c>
      <c r="N15" s="117">
        <v>0.05</v>
      </c>
      <c r="O15" s="117">
        <v>0.05</v>
      </c>
      <c r="P15" s="135">
        <v>0.05</v>
      </c>
    </row>
    <row r="16" spans="1:17" s="90" customFormat="1" ht="14.25" customHeight="1" x14ac:dyDescent="0.2">
      <c r="A16" s="120"/>
      <c r="B16" s="121"/>
      <c r="C16" s="122"/>
      <c r="D16" s="123"/>
      <c r="E16" s="124"/>
      <c r="F16" s="124" t="e">
        <f t="shared" ref="F16:P16" si="1">$D15*F15</f>
        <v>#DIV/0!</v>
      </c>
      <c r="G16" s="124" t="e">
        <f t="shared" si="1"/>
        <v>#DIV/0!</v>
      </c>
      <c r="H16" s="124" t="e">
        <f t="shared" si="1"/>
        <v>#DIV/0!</v>
      </c>
      <c r="I16" s="124" t="e">
        <f t="shared" si="1"/>
        <v>#DIV/0!</v>
      </c>
      <c r="J16" s="140"/>
      <c r="K16" s="140"/>
      <c r="L16" s="124" t="e">
        <f t="shared" ref="L16:M16" si="2">$D15*L15</f>
        <v>#DIV/0!</v>
      </c>
      <c r="M16" s="124" t="e">
        <f t="shared" si="2"/>
        <v>#DIV/0!</v>
      </c>
      <c r="N16" s="124" t="e">
        <f t="shared" ref="N16:O16" si="3">$D15*N15</f>
        <v>#DIV/0!</v>
      </c>
      <c r="O16" s="124" t="e">
        <f t="shared" si="3"/>
        <v>#DIV/0!</v>
      </c>
      <c r="P16" s="133" t="e">
        <f t="shared" si="1"/>
        <v>#DIV/0!</v>
      </c>
    </row>
    <row r="17" spans="1:17" s="90" customFormat="1" ht="14.25" customHeight="1" x14ac:dyDescent="0.2">
      <c r="A17" s="126"/>
      <c r="B17" s="127"/>
      <c r="C17" s="128"/>
      <c r="D17" s="129"/>
      <c r="E17" s="136"/>
      <c r="F17" s="130">
        <f>F18*$C$18</f>
        <v>0</v>
      </c>
      <c r="G17" s="130">
        <f>G18*$C$18</f>
        <v>0</v>
      </c>
      <c r="H17" s="130">
        <f>H18*$C$18</f>
        <v>0</v>
      </c>
      <c r="I17" s="136"/>
      <c r="J17" s="136"/>
      <c r="K17" s="136"/>
      <c r="L17" s="136"/>
      <c r="M17" s="136"/>
      <c r="N17" s="136"/>
      <c r="O17" s="136"/>
      <c r="P17" s="137"/>
      <c r="Q17" s="113" t="s">
        <v>365</v>
      </c>
    </row>
    <row r="18" spans="1:17" s="90" customFormat="1" ht="14.25" customHeight="1" x14ac:dyDescent="0.2">
      <c r="A18" s="114">
        <f>Orçamento!A53</f>
        <v>4</v>
      </c>
      <c r="B18" s="115" t="str">
        <f>Orçamento!C53</f>
        <v>ESTRUTURAS</v>
      </c>
      <c r="C18" s="116">
        <f>Orçamento!I62</f>
        <v>0</v>
      </c>
      <c r="D18" s="109" t="e">
        <f>C18/C$71</f>
        <v>#DIV/0!</v>
      </c>
      <c r="E18" s="118"/>
      <c r="F18" s="117">
        <v>0.4</v>
      </c>
      <c r="G18" s="117">
        <v>0.5</v>
      </c>
      <c r="H18" s="117">
        <v>0.1</v>
      </c>
      <c r="I18" s="139"/>
      <c r="J18" s="139"/>
      <c r="K18" s="139"/>
      <c r="L18" s="139"/>
      <c r="M18" s="139"/>
      <c r="N18" s="139"/>
      <c r="O18" s="139"/>
      <c r="P18" s="132"/>
    </row>
    <row r="19" spans="1:17" s="90" customFormat="1" ht="14.25" customHeight="1" x14ac:dyDescent="0.2">
      <c r="A19" s="120"/>
      <c r="B19" s="121"/>
      <c r="C19" s="122"/>
      <c r="D19" s="123"/>
      <c r="E19" s="124"/>
      <c r="F19" s="124" t="e">
        <f>$D18*F18</f>
        <v>#DIV/0!</v>
      </c>
      <c r="G19" s="124" t="e">
        <f>$D18*G18</f>
        <v>#DIV/0!</v>
      </c>
      <c r="H19" s="124" t="e">
        <f>$D18*H18</f>
        <v>#DIV/0!</v>
      </c>
      <c r="I19" s="140"/>
      <c r="J19" s="140"/>
      <c r="K19" s="140"/>
      <c r="L19" s="140"/>
      <c r="M19" s="140"/>
      <c r="N19" s="140"/>
      <c r="O19" s="140"/>
      <c r="P19" s="138"/>
    </row>
    <row r="20" spans="1:17" s="90" customFormat="1" ht="14.25" customHeight="1" x14ac:dyDescent="0.2">
      <c r="A20" s="126"/>
      <c r="B20" s="127"/>
      <c r="C20" s="128"/>
      <c r="D20" s="129"/>
      <c r="E20" s="136"/>
      <c r="F20" s="130">
        <f>F21*$C$21</f>
        <v>0</v>
      </c>
      <c r="G20" s="130">
        <f>G21*$C$21</f>
        <v>0</v>
      </c>
      <c r="H20" s="130">
        <f>H21*$C$21</f>
        <v>0</v>
      </c>
      <c r="I20" s="136"/>
      <c r="J20" s="136"/>
      <c r="K20" s="136"/>
      <c r="L20" s="136"/>
      <c r="M20" s="136"/>
      <c r="N20" s="136"/>
      <c r="O20" s="136"/>
      <c r="P20" s="131"/>
      <c r="Q20" s="113" t="s">
        <v>365</v>
      </c>
    </row>
    <row r="21" spans="1:17" s="90" customFormat="1" ht="14.25" customHeight="1" x14ac:dyDescent="0.2">
      <c r="A21" s="114">
        <f>Orçamento!A63</f>
        <v>5</v>
      </c>
      <c r="B21" s="115" t="str">
        <f>Orçamento!C63</f>
        <v>PAREDES E PAINÉIS</v>
      </c>
      <c r="C21" s="116">
        <f>Orçamento!I68</f>
        <v>0</v>
      </c>
      <c r="D21" s="109" t="e">
        <f>C21/C$71</f>
        <v>#DIV/0!</v>
      </c>
      <c r="E21" s="118"/>
      <c r="F21" s="117">
        <v>0.5</v>
      </c>
      <c r="G21" s="117">
        <v>0.4</v>
      </c>
      <c r="H21" s="117">
        <v>0.1</v>
      </c>
      <c r="I21" s="139"/>
      <c r="J21" s="139"/>
      <c r="K21" s="139"/>
      <c r="L21" s="139"/>
      <c r="M21" s="139"/>
      <c r="N21" s="139"/>
      <c r="O21" s="139"/>
      <c r="P21" s="132"/>
    </row>
    <row r="22" spans="1:17" s="90" customFormat="1" ht="14.25" customHeight="1" x14ac:dyDescent="0.2">
      <c r="A22" s="120"/>
      <c r="B22" s="121"/>
      <c r="C22" s="122"/>
      <c r="D22" s="123"/>
      <c r="E22" s="124"/>
      <c r="F22" s="124" t="e">
        <f>$D21*F21</f>
        <v>#DIV/0!</v>
      </c>
      <c r="G22" s="124" t="e">
        <f>$D21*G21</f>
        <v>#DIV/0!</v>
      </c>
      <c r="H22" s="124" t="e">
        <f>$D21*H21</f>
        <v>#DIV/0!</v>
      </c>
      <c r="I22" s="140"/>
      <c r="J22" s="140"/>
      <c r="K22" s="140"/>
      <c r="L22" s="140"/>
      <c r="M22" s="140"/>
      <c r="N22" s="140"/>
      <c r="O22" s="140"/>
      <c r="P22" s="138"/>
    </row>
    <row r="23" spans="1:17" s="90" customFormat="1" ht="14.25" customHeight="1" x14ac:dyDescent="0.2">
      <c r="A23" s="126"/>
      <c r="B23" s="127"/>
      <c r="C23" s="128"/>
      <c r="D23" s="129"/>
      <c r="E23" s="141"/>
      <c r="F23" s="111"/>
      <c r="G23" s="110">
        <f>G24*$C$24</f>
        <v>0</v>
      </c>
      <c r="H23" s="110">
        <f>H24*$C$24</f>
        <v>0</v>
      </c>
      <c r="I23" s="136"/>
      <c r="J23" s="136"/>
      <c r="K23" s="136"/>
      <c r="L23" s="136"/>
      <c r="M23" s="136"/>
      <c r="N23" s="136"/>
      <c r="O23" s="136"/>
      <c r="P23" s="112"/>
      <c r="Q23" s="113" t="s">
        <v>365</v>
      </c>
    </row>
    <row r="24" spans="1:17" s="90" customFormat="1" ht="14.25" customHeight="1" x14ac:dyDescent="0.2">
      <c r="A24" s="114">
        <f>Orçamento!A69</f>
        <v>6</v>
      </c>
      <c r="B24" s="115" t="str">
        <f>Orçamento!C69</f>
        <v>ESQUADRIAS DE MADEIRA</v>
      </c>
      <c r="C24" s="116">
        <f>Orçamento!I85</f>
        <v>0</v>
      </c>
      <c r="D24" s="109" t="e">
        <f>C24/C$71</f>
        <v>#DIV/0!</v>
      </c>
      <c r="E24" s="118"/>
      <c r="F24" s="118"/>
      <c r="G24" s="117">
        <v>0.5</v>
      </c>
      <c r="H24" s="117">
        <v>0.5</v>
      </c>
      <c r="I24" s="139"/>
      <c r="J24" s="139"/>
      <c r="K24" s="139"/>
      <c r="L24" s="139"/>
      <c r="M24" s="139"/>
      <c r="N24" s="139"/>
      <c r="O24" s="139"/>
      <c r="P24" s="132"/>
    </row>
    <row r="25" spans="1:17" s="90" customFormat="1" ht="14.25" customHeight="1" x14ac:dyDescent="0.2">
      <c r="A25" s="120"/>
      <c r="B25" s="121"/>
      <c r="C25" s="122"/>
      <c r="D25" s="123"/>
      <c r="E25" s="142"/>
      <c r="F25" s="142"/>
      <c r="G25" s="142" t="e">
        <f>$D24*G24</f>
        <v>#DIV/0!</v>
      </c>
      <c r="H25" s="142" t="e">
        <f>$D24*H24</f>
        <v>#DIV/0!</v>
      </c>
      <c r="I25" s="140"/>
      <c r="J25" s="140"/>
      <c r="K25" s="140"/>
      <c r="L25" s="140"/>
      <c r="M25" s="140"/>
      <c r="N25" s="140"/>
      <c r="O25" s="140"/>
      <c r="P25" s="143"/>
    </row>
    <row r="26" spans="1:17" s="90" customFormat="1" ht="14.25" customHeight="1" x14ac:dyDescent="0.2">
      <c r="A26" s="126"/>
      <c r="B26" s="127"/>
      <c r="C26" s="128"/>
      <c r="D26" s="129"/>
      <c r="E26" s="144"/>
      <c r="F26" s="136"/>
      <c r="G26" s="136"/>
      <c r="H26" s="136"/>
      <c r="I26" s="130">
        <f>I27*$C$27</f>
        <v>0</v>
      </c>
      <c r="J26" s="130">
        <f>J27*$C$27</f>
        <v>0</v>
      </c>
      <c r="K26" s="136"/>
      <c r="L26" s="136"/>
      <c r="M26" s="136"/>
      <c r="N26" s="136"/>
      <c r="O26" s="136"/>
      <c r="P26" s="131"/>
      <c r="Q26" s="113" t="s">
        <v>365</v>
      </c>
    </row>
    <row r="27" spans="1:17" s="90" customFormat="1" ht="14.25" customHeight="1" x14ac:dyDescent="0.2">
      <c r="A27" s="114">
        <f>Orçamento!A86</f>
        <v>7</v>
      </c>
      <c r="B27" s="115" t="str">
        <f>Orçamento!C86</f>
        <v>ESQUADRIAS METÁLICAS</v>
      </c>
      <c r="C27" s="116">
        <f>Orçamento!I92</f>
        <v>0</v>
      </c>
      <c r="D27" s="109" t="e">
        <f>C27/C$71</f>
        <v>#DIV/0!</v>
      </c>
      <c r="E27" s="118"/>
      <c r="F27" s="118"/>
      <c r="G27" s="118"/>
      <c r="H27" s="118"/>
      <c r="I27" s="117">
        <v>0.5</v>
      </c>
      <c r="J27" s="117">
        <v>0.5</v>
      </c>
      <c r="K27" s="139"/>
      <c r="L27" s="139"/>
      <c r="M27" s="139"/>
      <c r="N27" s="139"/>
      <c r="O27" s="139"/>
      <c r="P27" s="132"/>
    </row>
    <row r="28" spans="1:17" s="90" customFormat="1" ht="14.25" customHeight="1" x14ac:dyDescent="0.2">
      <c r="A28" s="120"/>
      <c r="B28" s="121"/>
      <c r="C28" s="122"/>
      <c r="D28" s="123"/>
      <c r="E28" s="124"/>
      <c r="F28" s="124"/>
      <c r="G28" s="124"/>
      <c r="H28" s="124"/>
      <c r="I28" s="124" t="e">
        <f>$D27*I27</f>
        <v>#DIV/0!</v>
      </c>
      <c r="J28" s="124" t="e">
        <f>$D27*J27</f>
        <v>#DIV/0!</v>
      </c>
      <c r="K28" s="140"/>
      <c r="L28" s="140"/>
      <c r="M28" s="140"/>
      <c r="N28" s="140"/>
      <c r="O28" s="140"/>
      <c r="P28" s="138"/>
    </row>
    <row r="29" spans="1:17" s="90" customFormat="1" ht="14.25" customHeight="1" x14ac:dyDescent="0.2">
      <c r="A29" s="126"/>
      <c r="B29" s="127"/>
      <c r="C29" s="128"/>
      <c r="D29" s="129"/>
      <c r="E29" s="141"/>
      <c r="F29" s="141"/>
      <c r="G29" s="141"/>
      <c r="H29" s="141"/>
      <c r="I29" s="110">
        <f>I30*$C$30</f>
        <v>0</v>
      </c>
      <c r="J29" s="110">
        <f>J30*$C$30</f>
        <v>0</v>
      </c>
      <c r="K29" s="136"/>
      <c r="L29" s="136"/>
      <c r="M29" s="136"/>
      <c r="N29" s="136"/>
      <c r="O29" s="136"/>
      <c r="P29" s="112"/>
      <c r="Q29" s="113" t="s">
        <v>365</v>
      </c>
    </row>
    <row r="30" spans="1:17" s="90" customFormat="1" ht="14.25" customHeight="1" x14ac:dyDescent="0.2">
      <c r="A30" s="114">
        <f>Orçamento!A93</f>
        <v>8</v>
      </c>
      <c r="B30" s="115" t="str">
        <f>Orçamento!C93</f>
        <v>VIDROS E ESPELHOS</v>
      </c>
      <c r="C30" s="116">
        <f>Orçamento!I101</f>
        <v>0</v>
      </c>
      <c r="D30" s="109" t="e">
        <f>C30/C$71</f>
        <v>#DIV/0!</v>
      </c>
      <c r="E30" s="118"/>
      <c r="F30" s="118"/>
      <c r="G30" s="118"/>
      <c r="H30" s="118"/>
      <c r="I30" s="117">
        <v>0.5</v>
      </c>
      <c r="J30" s="117">
        <v>0.5</v>
      </c>
      <c r="K30" s="139"/>
      <c r="L30" s="139"/>
      <c r="M30" s="139"/>
      <c r="N30" s="139"/>
      <c r="O30" s="139"/>
      <c r="P30" s="132"/>
    </row>
    <row r="31" spans="1:17" s="90" customFormat="1" ht="14.25" customHeight="1" x14ac:dyDescent="0.2">
      <c r="A31" s="120"/>
      <c r="B31" s="121"/>
      <c r="C31" s="122"/>
      <c r="D31" s="123"/>
      <c r="E31" s="142"/>
      <c r="F31" s="142"/>
      <c r="G31" s="142"/>
      <c r="H31" s="142"/>
      <c r="I31" s="142" t="e">
        <f>$D30*I30</f>
        <v>#DIV/0!</v>
      </c>
      <c r="J31" s="142" t="e">
        <f>$D30*J30</f>
        <v>#DIV/0!</v>
      </c>
      <c r="K31" s="140"/>
      <c r="L31" s="140"/>
      <c r="M31" s="140"/>
      <c r="N31" s="140"/>
      <c r="O31" s="140"/>
      <c r="P31" s="143"/>
    </row>
    <row r="32" spans="1:17" s="90" customFormat="1" ht="14.25" customHeight="1" x14ac:dyDescent="0.2">
      <c r="A32" s="126"/>
      <c r="B32" s="127"/>
      <c r="C32" s="128"/>
      <c r="D32" s="129"/>
      <c r="E32" s="136"/>
      <c r="F32" s="136"/>
      <c r="G32" s="136"/>
      <c r="H32" s="130">
        <f>H33*$C$33</f>
        <v>0</v>
      </c>
      <c r="I32" s="130">
        <f>I33*$C$33</f>
        <v>0</v>
      </c>
      <c r="J32" s="136"/>
      <c r="K32" s="136"/>
      <c r="L32" s="136"/>
      <c r="M32" s="136"/>
      <c r="N32" s="136"/>
      <c r="O32" s="136"/>
      <c r="P32" s="131"/>
      <c r="Q32" s="113" t="s">
        <v>365</v>
      </c>
    </row>
    <row r="33" spans="1:16" s="90" customFormat="1" ht="14.25" customHeight="1" x14ac:dyDescent="0.2">
      <c r="A33" s="114">
        <f>Orçamento!A102</f>
        <v>9</v>
      </c>
      <c r="B33" s="115" t="str">
        <f>Orçamento!C102</f>
        <v>COBERTURA</v>
      </c>
      <c r="C33" s="116">
        <f>Orçamento!I111</f>
        <v>0</v>
      </c>
      <c r="D33" s="109" t="e">
        <f>C33/C$71</f>
        <v>#DIV/0!</v>
      </c>
      <c r="E33" s="118"/>
      <c r="F33" s="118"/>
      <c r="G33" s="118"/>
      <c r="H33" s="117">
        <v>0.5</v>
      </c>
      <c r="I33" s="117">
        <v>0.5</v>
      </c>
      <c r="J33" s="139"/>
      <c r="K33" s="139"/>
      <c r="L33" s="139"/>
      <c r="M33" s="139"/>
      <c r="N33" s="139"/>
      <c r="O33" s="139"/>
      <c r="P33" s="132"/>
    </row>
    <row r="34" spans="1:16" s="90" customFormat="1" ht="14.25" customHeight="1" x14ac:dyDescent="0.2">
      <c r="A34" s="120"/>
      <c r="B34" s="121"/>
      <c r="C34" s="122"/>
      <c r="D34" s="123"/>
      <c r="E34" s="124"/>
      <c r="F34" s="124"/>
      <c r="G34" s="124"/>
      <c r="H34" s="124" t="e">
        <f>$D33*H33</f>
        <v>#DIV/0!</v>
      </c>
      <c r="I34" s="124" t="e">
        <f>$D33*I33</f>
        <v>#DIV/0!</v>
      </c>
      <c r="J34" s="140"/>
      <c r="K34" s="140"/>
      <c r="L34" s="140"/>
      <c r="M34" s="140"/>
      <c r="N34" s="140"/>
      <c r="O34" s="140"/>
      <c r="P34" s="138"/>
    </row>
    <row r="35" spans="1:16" s="90" customFormat="1" ht="14.25" customHeight="1" x14ac:dyDescent="0.2">
      <c r="A35" s="126"/>
      <c r="B35" s="127"/>
      <c r="C35" s="128"/>
      <c r="D35" s="129"/>
      <c r="E35" s="111"/>
      <c r="F35" s="111"/>
      <c r="G35" s="111"/>
      <c r="H35" s="130">
        <f>H36*$C$36</f>
        <v>0</v>
      </c>
      <c r="I35" s="130">
        <f>I36*$C$36</f>
        <v>0</v>
      </c>
      <c r="J35" s="111"/>
      <c r="K35" s="111"/>
      <c r="L35" s="111"/>
      <c r="M35" s="111"/>
      <c r="N35" s="111"/>
      <c r="O35" s="111"/>
      <c r="P35" s="112"/>
    </row>
    <row r="36" spans="1:16" s="90" customFormat="1" ht="14.25" customHeight="1" x14ac:dyDescent="0.2">
      <c r="A36" s="114">
        <f>Orçamento!A112</f>
        <v>10</v>
      </c>
      <c r="B36" s="115" t="str">
        <f>Orçamento!C112</f>
        <v>IMPERMEABILIZAÇÃO</v>
      </c>
      <c r="C36" s="116">
        <f>Orçamento!I116</f>
        <v>0</v>
      </c>
      <c r="D36" s="109" t="e">
        <f>C36/C$71</f>
        <v>#DIV/0!</v>
      </c>
      <c r="E36" s="118"/>
      <c r="F36" s="118"/>
      <c r="G36" s="118"/>
      <c r="H36" s="117">
        <v>0.5</v>
      </c>
      <c r="I36" s="117">
        <v>0.5</v>
      </c>
      <c r="J36" s="118"/>
      <c r="K36" s="118"/>
      <c r="L36" s="118"/>
      <c r="M36" s="118"/>
      <c r="N36" s="118"/>
      <c r="O36" s="118"/>
      <c r="P36" s="132"/>
    </row>
    <row r="37" spans="1:16" s="90" customFormat="1" ht="14.25" customHeight="1" x14ac:dyDescent="0.2">
      <c r="A37" s="120"/>
      <c r="B37" s="121"/>
      <c r="C37" s="122"/>
      <c r="D37" s="123"/>
      <c r="E37" s="142"/>
      <c r="F37" s="142"/>
      <c r="G37" s="142"/>
      <c r="H37" s="124" t="e">
        <f>$D36*H36</f>
        <v>#DIV/0!</v>
      </c>
      <c r="I37" s="124" t="e">
        <f>$D36*I36</f>
        <v>#DIV/0!</v>
      </c>
      <c r="J37" s="142"/>
      <c r="K37" s="142"/>
      <c r="L37" s="142"/>
      <c r="M37" s="142"/>
      <c r="N37" s="142"/>
      <c r="O37" s="142"/>
      <c r="P37" s="143"/>
    </row>
    <row r="38" spans="1:16" s="90" customFormat="1" ht="14.25" customHeight="1" x14ac:dyDescent="0.2">
      <c r="A38" s="126"/>
      <c r="B38" s="127"/>
      <c r="C38" s="128"/>
      <c r="D38" s="129"/>
      <c r="E38" s="136"/>
      <c r="F38" s="136"/>
      <c r="G38" s="136"/>
      <c r="H38" s="136"/>
      <c r="I38" s="130">
        <f>I39*$C$39</f>
        <v>0</v>
      </c>
      <c r="J38" s="130">
        <f>J39*$C$39</f>
        <v>0</v>
      </c>
      <c r="K38" s="130">
        <f>K39*$C$39</f>
        <v>0</v>
      </c>
      <c r="L38" s="136"/>
      <c r="M38" s="136"/>
      <c r="N38" s="136"/>
      <c r="O38" s="136"/>
      <c r="P38" s="136"/>
    </row>
    <row r="39" spans="1:16" s="90" customFormat="1" ht="14.25" customHeight="1" x14ac:dyDescent="0.2">
      <c r="A39" s="114">
        <f>Orçamento!A117</f>
        <v>11</v>
      </c>
      <c r="B39" s="115" t="str">
        <f>Orçamento!C117</f>
        <v>TETOS E FORROS</v>
      </c>
      <c r="C39" s="116">
        <f>Orçamento!I122</f>
        <v>0</v>
      </c>
      <c r="D39" s="109" t="e">
        <f>C39/C$71</f>
        <v>#DIV/0!</v>
      </c>
      <c r="E39" s="118"/>
      <c r="F39" s="118"/>
      <c r="G39" s="118"/>
      <c r="H39" s="118"/>
      <c r="I39" s="117">
        <v>0.3</v>
      </c>
      <c r="J39" s="117">
        <v>0.4</v>
      </c>
      <c r="K39" s="117">
        <v>0.3</v>
      </c>
      <c r="L39" s="139"/>
      <c r="M39" s="139"/>
      <c r="N39" s="118"/>
      <c r="O39" s="118"/>
      <c r="P39" s="118"/>
    </row>
    <row r="40" spans="1:16" s="90" customFormat="1" ht="14.25" customHeight="1" x14ac:dyDescent="0.2">
      <c r="A40" s="120"/>
      <c r="B40" s="145"/>
      <c r="C40" s="122"/>
      <c r="D40" s="123"/>
      <c r="E40" s="124"/>
      <c r="F40" s="124"/>
      <c r="G40" s="124"/>
      <c r="H40" s="124"/>
      <c r="I40" s="124" t="e">
        <f>$D39*I39</f>
        <v>#DIV/0!</v>
      </c>
      <c r="J40" s="124" t="e">
        <f>$D39*J39</f>
        <v>#DIV/0!</v>
      </c>
      <c r="K40" s="124" t="e">
        <f>$D39*K39</f>
        <v>#DIV/0!</v>
      </c>
      <c r="L40" s="140"/>
      <c r="M40" s="140"/>
      <c r="N40" s="124"/>
      <c r="O40" s="124"/>
      <c r="P40" s="124"/>
    </row>
    <row r="41" spans="1:16" s="90" customFormat="1" ht="14.25" customHeight="1" x14ac:dyDescent="0.2">
      <c r="A41" s="126"/>
      <c r="B41" s="127"/>
      <c r="C41" s="128"/>
      <c r="D41" s="129"/>
      <c r="E41" s="111"/>
      <c r="F41" s="111"/>
      <c r="G41" s="111"/>
      <c r="H41" s="110">
        <f>H42*$C$42</f>
        <v>0</v>
      </c>
      <c r="I41" s="110">
        <f>I42*$C$42</f>
        <v>0</v>
      </c>
      <c r="J41" s="110">
        <f>J42*$C$42</f>
        <v>0</v>
      </c>
      <c r="K41" s="110">
        <f>K42*$C$42</f>
        <v>0</v>
      </c>
      <c r="L41" s="111"/>
      <c r="M41" s="111"/>
      <c r="N41" s="111"/>
      <c r="O41" s="111"/>
      <c r="P41" s="111"/>
    </row>
    <row r="42" spans="1:16" s="90" customFormat="1" ht="14.25" customHeight="1" x14ac:dyDescent="0.2">
      <c r="A42" s="114">
        <f>Orçamento!A123</f>
        <v>12</v>
      </c>
      <c r="B42" s="115" t="str">
        <f>Orçamento!C123</f>
        <v>REVESTIMENTO DE PAREDES</v>
      </c>
      <c r="C42" s="116">
        <f>Orçamento!I128</f>
        <v>0</v>
      </c>
      <c r="D42" s="109" t="e">
        <f>C42/C$71</f>
        <v>#DIV/0!</v>
      </c>
      <c r="E42" s="118"/>
      <c r="F42" s="118"/>
      <c r="G42" s="118"/>
      <c r="H42" s="117">
        <v>0.4</v>
      </c>
      <c r="I42" s="117">
        <v>0.2</v>
      </c>
      <c r="J42" s="117">
        <v>0.2</v>
      </c>
      <c r="K42" s="117">
        <v>0.2</v>
      </c>
      <c r="L42" s="118"/>
      <c r="M42" s="118"/>
      <c r="N42" s="118"/>
      <c r="O42" s="118"/>
      <c r="P42" s="118"/>
    </row>
    <row r="43" spans="1:16" s="90" customFormat="1" ht="14.25" customHeight="1" x14ac:dyDescent="0.2">
      <c r="A43" s="146"/>
      <c r="B43" s="145"/>
      <c r="C43" s="147"/>
      <c r="D43" s="123"/>
      <c r="E43" s="142"/>
      <c r="F43" s="142"/>
      <c r="G43" s="142"/>
      <c r="H43" s="142" t="e">
        <f>$D42*H42</f>
        <v>#DIV/0!</v>
      </c>
      <c r="I43" s="142" t="e">
        <f>$D42*I42</f>
        <v>#DIV/0!</v>
      </c>
      <c r="J43" s="142" t="e">
        <f>$D42*J42</f>
        <v>#DIV/0!</v>
      </c>
      <c r="K43" s="142" t="e">
        <f>$D42*K42</f>
        <v>#DIV/0!</v>
      </c>
      <c r="L43" s="142"/>
      <c r="M43" s="142"/>
      <c r="N43" s="142"/>
      <c r="O43" s="142"/>
      <c r="P43" s="142"/>
    </row>
    <row r="44" spans="1:16" s="90" customFormat="1" ht="14.25" customHeight="1" x14ac:dyDescent="0.2">
      <c r="A44" s="126"/>
      <c r="B44" s="127"/>
      <c r="C44" s="128"/>
      <c r="D44" s="129"/>
      <c r="E44" s="136"/>
      <c r="F44" s="136"/>
      <c r="G44" s="136"/>
      <c r="H44" s="136"/>
      <c r="I44" s="136"/>
      <c r="J44" s="130">
        <f t="shared" ref="J44:O44" si="4">J45*$C$45</f>
        <v>0</v>
      </c>
      <c r="K44" s="130">
        <f t="shared" si="4"/>
        <v>0</v>
      </c>
      <c r="L44" s="130">
        <f t="shared" si="4"/>
        <v>0</v>
      </c>
      <c r="M44" s="130">
        <f t="shared" si="4"/>
        <v>0</v>
      </c>
      <c r="N44" s="130">
        <f t="shared" si="4"/>
        <v>0</v>
      </c>
      <c r="O44" s="130">
        <f t="shared" si="4"/>
        <v>0</v>
      </c>
      <c r="P44" s="131"/>
    </row>
    <row r="45" spans="1:16" s="90" customFormat="1" ht="14.25" customHeight="1" x14ac:dyDescent="0.2">
      <c r="A45" s="114">
        <f>Orçamento!A129</f>
        <v>13</v>
      </c>
      <c r="B45" s="115" t="str">
        <f>Orçamento!C129</f>
        <v>PISOS INTERNOS E EXTERNOS</v>
      </c>
      <c r="C45" s="116">
        <f>Orçamento!I145</f>
        <v>0</v>
      </c>
      <c r="D45" s="109" t="e">
        <f>C45/C$71</f>
        <v>#DIV/0!</v>
      </c>
      <c r="E45" s="118"/>
      <c r="F45" s="118"/>
      <c r="G45" s="118"/>
      <c r="H45" s="118"/>
      <c r="I45" s="118"/>
      <c r="J45" s="117">
        <v>0.2</v>
      </c>
      <c r="K45" s="117">
        <v>0.2</v>
      </c>
      <c r="L45" s="117">
        <v>0.2</v>
      </c>
      <c r="M45" s="117">
        <v>0.2</v>
      </c>
      <c r="N45" s="117">
        <v>0.1</v>
      </c>
      <c r="O45" s="117">
        <v>0.1</v>
      </c>
      <c r="P45" s="119"/>
    </row>
    <row r="46" spans="1:16" s="90" customFormat="1" ht="14.25" customHeight="1" x14ac:dyDescent="0.2">
      <c r="A46" s="120"/>
      <c r="B46" s="145"/>
      <c r="C46" s="122" t="s">
        <v>365</v>
      </c>
      <c r="D46" s="123" t="s">
        <v>365</v>
      </c>
      <c r="E46" s="124"/>
      <c r="F46" s="124"/>
      <c r="G46" s="124"/>
      <c r="H46" s="124"/>
      <c r="I46" s="124"/>
      <c r="J46" s="124" t="e">
        <f t="shared" ref="J46:O46" si="5">$D45*J45</f>
        <v>#DIV/0!</v>
      </c>
      <c r="K46" s="124" t="e">
        <f t="shared" si="5"/>
        <v>#DIV/0!</v>
      </c>
      <c r="L46" s="124" t="e">
        <f t="shared" si="5"/>
        <v>#DIV/0!</v>
      </c>
      <c r="M46" s="124" t="e">
        <f t="shared" si="5"/>
        <v>#DIV/0!</v>
      </c>
      <c r="N46" s="124" t="e">
        <f t="shared" si="5"/>
        <v>#DIV/0!</v>
      </c>
      <c r="O46" s="124" t="e">
        <f t="shared" si="5"/>
        <v>#DIV/0!</v>
      </c>
      <c r="P46" s="138"/>
    </row>
    <row r="47" spans="1:16" s="90" customFormat="1" ht="14.25" customHeight="1" x14ac:dyDescent="0.2">
      <c r="A47" s="126"/>
      <c r="B47" s="127"/>
      <c r="C47" s="128"/>
      <c r="D47" s="129"/>
      <c r="E47" s="111"/>
      <c r="F47" s="111"/>
      <c r="G47" s="111"/>
      <c r="H47" s="110">
        <f>H48*$C$48</f>
        <v>0</v>
      </c>
      <c r="I47" s="110">
        <f>I48*$C$48</f>
        <v>0</v>
      </c>
      <c r="J47" s="110">
        <f>J48*$C$48</f>
        <v>0</v>
      </c>
      <c r="K47" s="110">
        <f>K48*$C$48</f>
        <v>0</v>
      </c>
      <c r="L47" s="110">
        <f>L48*$C$48</f>
        <v>0</v>
      </c>
      <c r="M47" s="111"/>
      <c r="N47" s="136"/>
      <c r="O47" s="136"/>
      <c r="P47" s="131"/>
    </row>
    <row r="48" spans="1:16" s="90" customFormat="1" ht="14.25" customHeight="1" x14ac:dyDescent="0.2">
      <c r="A48" s="114">
        <f>Orçamento!A146</f>
        <v>14</v>
      </c>
      <c r="B48" s="115" t="str">
        <f>Orçamento!C146</f>
        <v>INSTALAÇÕES HIDRO-SANITÁRIAS</v>
      </c>
      <c r="C48" s="116">
        <f>Orçamento!I190</f>
        <v>0</v>
      </c>
      <c r="D48" s="109" t="e">
        <f>C48/C$71</f>
        <v>#DIV/0!</v>
      </c>
      <c r="E48" s="118"/>
      <c r="F48" s="118"/>
      <c r="G48" s="118"/>
      <c r="H48" s="117">
        <v>0.3</v>
      </c>
      <c r="I48" s="117">
        <v>0.1</v>
      </c>
      <c r="J48" s="117">
        <v>0.2</v>
      </c>
      <c r="K48" s="117">
        <v>0.2</v>
      </c>
      <c r="L48" s="117">
        <v>0.2</v>
      </c>
      <c r="M48" s="118"/>
      <c r="N48" s="118"/>
      <c r="O48" s="118"/>
      <c r="P48" s="119"/>
    </row>
    <row r="49" spans="1:16" s="90" customFormat="1" ht="15.75" customHeight="1" x14ac:dyDescent="0.2">
      <c r="A49" s="106"/>
      <c r="B49" s="145"/>
      <c r="C49" s="108"/>
      <c r="D49" s="109" t="s">
        <v>365</v>
      </c>
      <c r="E49" s="142"/>
      <c r="F49" s="142"/>
      <c r="G49" s="142"/>
      <c r="H49" s="142" t="e">
        <f>$D48*H48</f>
        <v>#DIV/0!</v>
      </c>
      <c r="I49" s="142" t="e">
        <f>$D48*I48</f>
        <v>#DIV/0!</v>
      </c>
      <c r="J49" s="142" t="e">
        <f>$D48*J48</f>
        <v>#DIV/0!</v>
      </c>
      <c r="K49" s="142" t="e">
        <f>$D48*K48</f>
        <v>#DIV/0!</v>
      </c>
      <c r="L49" s="142" t="e">
        <f>$D48*L48</f>
        <v>#DIV/0!</v>
      </c>
      <c r="M49" s="142"/>
      <c r="N49" s="124"/>
      <c r="O49" s="124"/>
      <c r="P49" s="138"/>
    </row>
    <row r="50" spans="1:16" s="90" customFormat="1" ht="14.25" customHeight="1" x14ac:dyDescent="0.2">
      <c r="A50" s="126"/>
      <c r="B50" s="127"/>
      <c r="C50" s="128"/>
      <c r="D50" s="129"/>
      <c r="E50" s="136"/>
      <c r="F50" s="136"/>
      <c r="G50" s="136"/>
      <c r="H50" s="136"/>
      <c r="I50" s="130">
        <f>I51*$C$51</f>
        <v>0</v>
      </c>
      <c r="J50" s="130">
        <f>J51*$C$51</f>
        <v>0</v>
      </c>
      <c r="K50" s="130">
        <f>K51*$C$51</f>
        <v>0</v>
      </c>
      <c r="L50" s="130">
        <f>L51*$C$51</f>
        <v>0</v>
      </c>
      <c r="M50" s="130">
        <f>M51*$C$51</f>
        <v>0</v>
      </c>
      <c r="N50" s="136"/>
      <c r="O50" s="136"/>
      <c r="P50" s="131"/>
    </row>
    <row r="51" spans="1:16" s="90" customFormat="1" ht="14.25" customHeight="1" x14ac:dyDescent="0.2">
      <c r="A51" s="114">
        <f>Orçamento!A191</f>
        <v>15</v>
      </c>
      <c r="B51" s="115" t="str">
        <f>Orçamento!C191</f>
        <v>INSTALAÇÕES ELÉTRICAS</v>
      </c>
      <c r="C51" s="116">
        <f>Orçamento!I238</f>
        <v>0</v>
      </c>
      <c r="D51" s="109" t="e">
        <f>C51/C$71</f>
        <v>#DIV/0!</v>
      </c>
      <c r="E51" s="118"/>
      <c r="F51" s="118"/>
      <c r="G51" s="118"/>
      <c r="H51" s="118"/>
      <c r="I51" s="117">
        <v>0.2</v>
      </c>
      <c r="J51" s="117">
        <v>0.2</v>
      </c>
      <c r="K51" s="117">
        <v>0.2</v>
      </c>
      <c r="L51" s="117">
        <v>0.2</v>
      </c>
      <c r="M51" s="117">
        <v>0.2</v>
      </c>
      <c r="N51" s="118"/>
      <c r="O51" s="118"/>
      <c r="P51" s="119"/>
    </row>
    <row r="52" spans="1:16" s="90" customFormat="1" ht="14.25" customHeight="1" x14ac:dyDescent="0.2">
      <c r="A52" s="120"/>
      <c r="B52" s="145"/>
      <c r="C52" s="122" t="s">
        <v>365</v>
      </c>
      <c r="D52" s="123" t="s">
        <v>365</v>
      </c>
      <c r="E52" s="124"/>
      <c r="F52" s="124"/>
      <c r="G52" s="124"/>
      <c r="H52" s="124"/>
      <c r="I52" s="124" t="e">
        <f>$D51*I51</f>
        <v>#DIV/0!</v>
      </c>
      <c r="J52" s="124" t="e">
        <f>$D51*J51</f>
        <v>#DIV/0!</v>
      </c>
      <c r="K52" s="124" t="e">
        <f>$D51*K51</f>
        <v>#DIV/0!</v>
      </c>
      <c r="L52" s="124" t="e">
        <f>$D51*L51</f>
        <v>#DIV/0!</v>
      </c>
      <c r="M52" s="124" t="e">
        <f>$D51*M51</f>
        <v>#DIV/0!</v>
      </c>
      <c r="N52" s="124"/>
      <c r="O52" s="124"/>
      <c r="P52" s="138"/>
    </row>
    <row r="53" spans="1:16" s="90" customFormat="1" ht="14.25" customHeight="1" x14ac:dyDescent="0.2">
      <c r="A53" s="126"/>
      <c r="B53" s="127"/>
      <c r="C53" s="128"/>
      <c r="D53" s="129"/>
      <c r="E53" s="111"/>
      <c r="F53" s="111"/>
      <c r="G53" s="111"/>
      <c r="H53" s="111"/>
      <c r="I53" s="111"/>
      <c r="J53" s="111"/>
      <c r="K53" s="111"/>
      <c r="L53" s="111"/>
      <c r="M53" s="110">
        <f>M54*$C$54</f>
        <v>0</v>
      </c>
      <c r="N53" s="110">
        <f>N54*$C$54</f>
        <v>0</v>
      </c>
      <c r="O53" s="110">
        <f>O54*$C$54</f>
        <v>0</v>
      </c>
      <c r="P53" s="110">
        <f>P54*$C$54</f>
        <v>0</v>
      </c>
    </row>
    <row r="54" spans="1:16" s="90" customFormat="1" ht="14.25" customHeight="1" x14ac:dyDescent="0.2">
      <c r="A54" s="114">
        <f>Orçamento!A239</f>
        <v>16</v>
      </c>
      <c r="B54" s="115" t="str">
        <f>Orçamento!C239</f>
        <v>OUTRAS INSTALAÇÕES</v>
      </c>
      <c r="C54" s="116">
        <f>Orçamento!I269</f>
        <v>0</v>
      </c>
      <c r="D54" s="109" t="e">
        <f>C54/C$71</f>
        <v>#DIV/0!</v>
      </c>
      <c r="E54" s="118"/>
      <c r="F54" s="118"/>
      <c r="G54" s="118"/>
      <c r="H54" s="118"/>
      <c r="I54" s="118"/>
      <c r="J54" s="118"/>
      <c r="K54" s="118"/>
      <c r="L54" s="118"/>
      <c r="M54" s="117">
        <v>0.25</v>
      </c>
      <c r="N54" s="117">
        <v>0.25</v>
      </c>
      <c r="O54" s="117">
        <v>0.25</v>
      </c>
      <c r="P54" s="117">
        <v>0.25</v>
      </c>
    </row>
    <row r="55" spans="1:16" s="90" customFormat="1" ht="14.25" customHeight="1" x14ac:dyDescent="0.2">
      <c r="A55" s="120"/>
      <c r="B55" s="145"/>
      <c r="C55" s="122" t="s">
        <v>365</v>
      </c>
      <c r="D55" s="123" t="s">
        <v>365</v>
      </c>
      <c r="E55" s="142"/>
      <c r="F55" s="142"/>
      <c r="G55" s="142"/>
      <c r="H55" s="142"/>
      <c r="I55" s="142"/>
      <c r="J55" s="142"/>
      <c r="K55" s="142"/>
      <c r="L55" s="142"/>
      <c r="M55" s="142" t="e">
        <f>$D54*M54</f>
        <v>#DIV/0!</v>
      </c>
      <c r="N55" s="142" t="e">
        <f>$D54*N54</f>
        <v>#DIV/0!</v>
      </c>
      <c r="O55" s="142" t="e">
        <f>$D54*O54</f>
        <v>#DIV/0!</v>
      </c>
      <c r="P55" s="142" t="e">
        <f>$D54*P54</f>
        <v>#DIV/0!</v>
      </c>
    </row>
    <row r="56" spans="1:16" s="90" customFormat="1" ht="15.75" customHeight="1" x14ac:dyDescent="0.2">
      <c r="A56" s="126"/>
      <c r="B56" s="127"/>
      <c r="C56" s="128"/>
      <c r="D56" s="129"/>
      <c r="E56" s="136"/>
      <c r="F56" s="136"/>
      <c r="G56" s="136"/>
      <c r="H56" s="136"/>
      <c r="I56" s="136"/>
      <c r="J56" s="136"/>
      <c r="K56" s="136"/>
      <c r="L56" s="136"/>
      <c r="M56" s="136"/>
      <c r="N56" s="136"/>
      <c r="O56" s="130">
        <f>O57*$C$57</f>
        <v>0</v>
      </c>
      <c r="P56" s="216">
        <f>P57*$C$57</f>
        <v>0</v>
      </c>
    </row>
    <row r="57" spans="1:16" s="90" customFormat="1" ht="14.25" customHeight="1" x14ac:dyDescent="0.2">
      <c r="A57" s="114">
        <f>Orçamento!A270</f>
        <v>17</v>
      </c>
      <c r="B57" s="115" t="str">
        <f>Orçamento!C270</f>
        <v>APARELHOS HIDRO-SANITÁRIOS</v>
      </c>
      <c r="C57" s="116">
        <f>Orçamento!I295</f>
        <v>0</v>
      </c>
      <c r="D57" s="109" t="e">
        <f>C57/C$71</f>
        <v>#DIV/0!</v>
      </c>
      <c r="E57" s="118"/>
      <c r="F57" s="118"/>
      <c r="G57" s="118"/>
      <c r="H57" s="118"/>
      <c r="I57" s="118"/>
      <c r="J57" s="118"/>
      <c r="K57" s="118"/>
      <c r="L57" s="118"/>
      <c r="M57" s="118"/>
      <c r="N57" s="118"/>
      <c r="O57" s="117">
        <v>0.5</v>
      </c>
      <c r="P57" s="217">
        <v>0.5</v>
      </c>
    </row>
    <row r="58" spans="1:16" s="90" customFormat="1" ht="14.25" customHeight="1" x14ac:dyDescent="0.2">
      <c r="A58" s="120"/>
      <c r="B58" s="145"/>
      <c r="C58" s="122"/>
      <c r="D58" s="123"/>
      <c r="E58" s="124"/>
      <c r="F58" s="124"/>
      <c r="G58" s="124"/>
      <c r="H58" s="124"/>
      <c r="I58" s="124"/>
      <c r="J58" s="124"/>
      <c r="K58" s="124"/>
      <c r="L58" s="124"/>
      <c r="M58" s="124"/>
      <c r="N58" s="124"/>
      <c r="O58" s="124" t="e">
        <f>$D57*O57</f>
        <v>#DIV/0!</v>
      </c>
      <c r="P58" s="138" t="e">
        <f>$D57*P57</f>
        <v>#DIV/0!</v>
      </c>
    </row>
    <row r="59" spans="1:16" s="90" customFormat="1" ht="14.25" customHeight="1" x14ac:dyDescent="0.2">
      <c r="A59" s="126"/>
      <c r="B59" s="127"/>
      <c r="C59" s="128"/>
      <c r="D59" s="129"/>
      <c r="E59" s="111"/>
      <c r="F59" s="111"/>
      <c r="G59" s="111"/>
      <c r="H59" s="111"/>
      <c r="I59" s="111"/>
      <c r="J59" s="111"/>
      <c r="K59" s="130">
        <f>K60*$C$60</f>
        <v>0</v>
      </c>
      <c r="L59" s="130">
        <f>L60*$C$60</f>
        <v>0</v>
      </c>
      <c r="M59" s="130">
        <f>M60*$C$60</f>
        <v>0</v>
      </c>
      <c r="N59" s="130">
        <f>N60*$C$60</f>
        <v>0</v>
      </c>
      <c r="O59" s="136"/>
      <c r="P59" s="136"/>
    </row>
    <row r="60" spans="1:16" s="90" customFormat="1" ht="14.25" customHeight="1" x14ac:dyDescent="0.2">
      <c r="A60" s="114">
        <f>Orçamento!A296</f>
        <v>18</v>
      </c>
      <c r="B60" s="115" t="str">
        <f>Orçamento!C296</f>
        <v>APARELHOS ELÉTRICOS</v>
      </c>
      <c r="C60" s="116">
        <f>Orçamento!I319</f>
        <v>0</v>
      </c>
      <c r="D60" s="109" t="e">
        <f>C60/C$71</f>
        <v>#DIV/0!</v>
      </c>
      <c r="E60" s="118"/>
      <c r="F60" s="118"/>
      <c r="G60" s="118"/>
      <c r="H60" s="118"/>
      <c r="I60" s="118"/>
      <c r="J60" s="118"/>
      <c r="K60" s="117">
        <v>0.5</v>
      </c>
      <c r="L60" s="117">
        <v>0.3</v>
      </c>
      <c r="M60" s="117">
        <v>0.1</v>
      </c>
      <c r="N60" s="117">
        <v>0.1</v>
      </c>
      <c r="O60" s="118"/>
      <c r="P60" s="118"/>
    </row>
    <row r="61" spans="1:16" s="90" customFormat="1" ht="14.25" customHeight="1" x14ac:dyDescent="0.2">
      <c r="A61" s="120"/>
      <c r="B61" s="145"/>
      <c r="C61" s="122"/>
      <c r="D61" s="123"/>
      <c r="E61" s="142"/>
      <c r="F61" s="142"/>
      <c r="G61" s="142"/>
      <c r="H61" s="142"/>
      <c r="I61" s="142"/>
      <c r="J61" s="142"/>
      <c r="K61" s="124" t="e">
        <f>$D60*K60</f>
        <v>#DIV/0!</v>
      </c>
      <c r="L61" s="124" t="e">
        <f>$D60*L60</f>
        <v>#DIV/0!</v>
      </c>
      <c r="M61" s="124" t="e">
        <f>$D60*M60</f>
        <v>#DIV/0!</v>
      </c>
      <c r="N61" s="124" t="e">
        <f>$D60*N60</f>
        <v>#DIV/0!</v>
      </c>
      <c r="O61" s="124"/>
      <c r="P61" s="124"/>
    </row>
    <row r="62" spans="1:16" s="90" customFormat="1" ht="14.25" customHeight="1" x14ac:dyDescent="0.2">
      <c r="A62" s="106"/>
      <c r="B62" s="127"/>
      <c r="C62" s="108"/>
      <c r="D62" s="109"/>
      <c r="E62" s="136"/>
      <c r="F62" s="136"/>
      <c r="G62" s="136"/>
      <c r="H62" s="136"/>
      <c r="I62" s="136"/>
      <c r="J62" s="130">
        <f t="shared" ref="J62:P62" si="6">J63*$C$63</f>
        <v>0</v>
      </c>
      <c r="K62" s="130">
        <f t="shared" si="6"/>
        <v>0</v>
      </c>
      <c r="L62" s="130">
        <f t="shared" si="6"/>
        <v>0</v>
      </c>
      <c r="M62" s="130">
        <f t="shared" si="6"/>
        <v>0</v>
      </c>
      <c r="N62" s="130">
        <f t="shared" si="6"/>
        <v>0</v>
      </c>
      <c r="O62" s="130">
        <f t="shared" si="6"/>
        <v>0</v>
      </c>
      <c r="P62" s="216">
        <f t="shared" si="6"/>
        <v>0</v>
      </c>
    </row>
    <row r="63" spans="1:16" s="90" customFormat="1" ht="14.25" customHeight="1" x14ac:dyDescent="0.2">
      <c r="A63" s="114">
        <f>Orçamento!A320</f>
        <v>19</v>
      </c>
      <c r="B63" s="115" t="str">
        <f>Orçamento!C320</f>
        <v>PINTURA</v>
      </c>
      <c r="C63" s="116">
        <f>Orçamento!I332</f>
        <v>0</v>
      </c>
      <c r="D63" s="109" t="e">
        <f>C63/C$71</f>
        <v>#DIV/0!</v>
      </c>
      <c r="E63" s="118"/>
      <c r="F63" s="118"/>
      <c r="G63" s="118"/>
      <c r="H63" s="118"/>
      <c r="I63" s="118"/>
      <c r="J63" s="117">
        <v>0.15</v>
      </c>
      <c r="K63" s="117">
        <v>0.15</v>
      </c>
      <c r="L63" s="117">
        <v>0.15</v>
      </c>
      <c r="M63" s="117">
        <v>0.25</v>
      </c>
      <c r="N63" s="117">
        <v>0.15</v>
      </c>
      <c r="O63" s="117">
        <v>0.1</v>
      </c>
      <c r="P63" s="217">
        <v>0.05</v>
      </c>
    </row>
    <row r="64" spans="1:16" s="90" customFormat="1" ht="14.25" customHeight="1" x14ac:dyDescent="0.2">
      <c r="A64" s="120"/>
      <c r="B64" s="121"/>
      <c r="C64" s="122"/>
      <c r="D64" s="123"/>
      <c r="E64" s="124"/>
      <c r="F64" s="124"/>
      <c r="G64" s="124"/>
      <c r="H64" s="124"/>
      <c r="I64" s="124"/>
      <c r="J64" s="124" t="e">
        <f t="shared" ref="J64:P64" si="7">$D63*J63</f>
        <v>#DIV/0!</v>
      </c>
      <c r="K64" s="124" t="e">
        <f t="shared" si="7"/>
        <v>#DIV/0!</v>
      </c>
      <c r="L64" s="124" t="e">
        <f t="shared" si="7"/>
        <v>#DIV/0!</v>
      </c>
      <c r="M64" s="124" t="e">
        <f t="shared" si="7"/>
        <v>#DIV/0!</v>
      </c>
      <c r="N64" s="124" t="e">
        <f t="shared" si="7"/>
        <v>#DIV/0!</v>
      </c>
      <c r="O64" s="124" t="e">
        <f t="shared" si="7"/>
        <v>#DIV/0!</v>
      </c>
      <c r="P64" s="138" t="e">
        <f t="shared" si="7"/>
        <v>#DIV/0!</v>
      </c>
    </row>
    <row r="65" spans="1:16" s="90" customFormat="1" ht="14.25" customHeight="1" x14ac:dyDescent="0.2">
      <c r="A65" s="126"/>
      <c r="B65" s="127"/>
      <c r="C65" s="128"/>
      <c r="D65" s="129"/>
      <c r="E65" s="111"/>
      <c r="F65" s="111"/>
      <c r="G65" s="110">
        <f>G66*$C$66</f>
        <v>0</v>
      </c>
      <c r="H65" s="111"/>
      <c r="I65" s="111"/>
      <c r="J65" s="111"/>
      <c r="K65" s="111"/>
      <c r="L65" s="110">
        <f>L66*$C$66</f>
        <v>0</v>
      </c>
      <c r="M65" s="111"/>
      <c r="N65" s="110">
        <f>N66*$C$66</f>
        <v>0</v>
      </c>
      <c r="O65" s="110">
        <f>O66*$C$66</f>
        <v>0</v>
      </c>
      <c r="P65" s="137"/>
    </row>
    <row r="66" spans="1:16" s="90" customFormat="1" ht="14.25" customHeight="1" x14ac:dyDescent="0.2">
      <c r="A66" s="114">
        <f>Orçamento!A333</f>
        <v>20</v>
      </c>
      <c r="B66" s="115" t="str">
        <f>Orçamento!C333</f>
        <v>SERVIÇOS COMPLEMENTARES EXTERNOS</v>
      </c>
      <c r="C66" s="116">
        <f>Orçamento!I346</f>
        <v>0</v>
      </c>
      <c r="D66" s="109" t="e">
        <f>C66/C$71</f>
        <v>#DIV/0!</v>
      </c>
      <c r="E66" s="118"/>
      <c r="F66" s="118"/>
      <c r="G66" s="117">
        <v>0.4</v>
      </c>
      <c r="H66" s="118"/>
      <c r="I66" s="118"/>
      <c r="J66" s="118"/>
      <c r="K66" s="118"/>
      <c r="L66" s="117">
        <v>0.2</v>
      </c>
      <c r="M66" s="118"/>
      <c r="N66" s="117">
        <v>0.3</v>
      </c>
      <c r="O66" s="117">
        <v>0.1</v>
      </c>
      <c r="P66" s="119"/>
    </row>
    <row r="67" spans="1:16" s="90" customFormat="1" ht="14.25" customHeight="1" x14ac:dyDescent="0.2">
      <c r="A67" s="120"/>
      <c r="B67" s="121"/>
      <c r="C67" s="122"/>
      <c r="D67" s="123"/>
      <c r="E67" s="142"/>
      <c r="F67" s="142"/>
      <c r="G67" s="142" t="e">
        <f>$D66*G66</f>
        <v>#DIV/0!</v>
      </c>
      <c r="H67" s="142"/>
      <c r="I67" s="142"/>
      <c r="J67" s="142"/>
      <c r="K67" s="142"/>
      <c r="L67" s="142" t="e">
        <f>$D66*L66</f>
        <v>#DIV/0!</v>
      </c>
      <c r="M67" s="142"/>
      <c r="N67" s="142" t="e">
        <f>$D66*N66</f>
        <v>#DIV/0!</v>
      </c>
      <c r="O67" s="142" t="e">
        <f>$D66*O66</f>
        <v>#DIV/0!</v>
      </c>
      <c r="P67" s="133"/>
    </row>
    <row r="68" spans="1:16" s="90" customFormat="1" ht="14.25" customHeight="1" x14ac:dyDescent="0.2">
      <c r="A68" s="126"/>
      <c r="B68" s="127"/>
      <c r="C68" s="128"/>
      <c r="D68" s="129"/>
      <c r="E68" s="136"/>
      <c r="F68" s="136"/>
      <c r="G68" s="136"/>
      <c r="H68" s="148"/>
      <c r="I68" s="148"/>
      <c r="J68" s="148"/>
      <c r="K68" s="148"/>
      <c r="L68" s="148"/>
      <c r="M68" s="148"/>
      <c r="N68" s="130">
        <f>N69*$C$69</f>
        <v>0</v>
      </c>
      <c r="O68" s="130">
        <f>O69*$C$69</f>
        <v>0</v>
      </c>
      <c r="P68" s="130">
        <f>P69*$C$69</f>
        <v>0</v>
      </c>
    </row>
    <row r="69" spans="1:16" s="90" customFormat="1" ht="14.25" customHeight="1" x14ac:dyDescent="0.2">
      <c r="A69" s="114">
        <f>Orçamento!A347</f>
        <v>21</v>
      </c>
      <c r="B69" s="115" t="str">
        <f>Orçamento!C347</f>
        <v>SERVIÇOS COMPLEMENTARES INTERNOS</v>
      </c>
      <c r="C69" s="116">
        <f>Orçamento!I354</f>
        <v>0</v>
      </c>
      <c r="D69" s="109" t="e">
        <f>C69/C$71</f>
        <v>#DIV/0!</v>
      </c>
      <c r="E69" s="118"/>
      <c r="F69" s="118"/>
      <c r="G69" s="118"/>
      <c r="H69" s="149"/>
      <c r="I69" s="149"/>
      <c r="J69" s="149"/>
      <c r="K69" s="149"/>
      <c r="L69" s="149"/>
      <c r="M69" s="149"/>
      <c r="N69" s="117">
        <v>0.25</v>
      </c>
      <c r="O69" s="117">
        <v>0.25</v>
      </c>
      <c r="P69" s="117">
        <v>0.5</v>
      </c>
    </row>
    <row r="70" spans="1:16" s="90" customFormat="1" ht="14.25" customHeight="1" x14ac:dyDescent="0.2">
      <c r="A70" s="120"/>
      <c r="B70" s="121"/>
      <c r="C70" s="122"/>
      <c r="D70" s="123"/>
      <c r="E70" s="124"/>
      <c r="F70" s="124"/>
      <c r="G70" s="124"/>
      <c r="H70" s="150"/>
      <c r="I70" s="150"/>
      <c r="J70" s="150"/>
      <c r="K70" s="150"/>
      <c r="L70" s="150"/>
      <c r="M70" s="150"/>
      <c r="N70" s="124" t="e">
        <f>$D69*N69</f>
        <v>#DIV/0!</v>
      </c>
      <c r="O70" s="124" t="e">
        <f>$D69*O69</f>
        <v>#DIV/0!</v>
      </c>
      <c r="P70" s="124" t="e">
        <f>$D69*P69</f>
        <v>#DIV/0!</v>
      </c>
    </row>
    <row r="71" spans="1:16" s="90" customFormat="1" ht="14.25" customHeight="1" thickBot="1" x14ac:dyDescent="0.25">
      <c r="A71" s="243" t="s">
        <v>350</v>
      </c>
      <c r="B71" s="243"/>
      <c r="C71" s="151">
        <f>SUM(C8:C70)</f>
        <v>0</v>
      </c>
      <c r="D71" s="152" t="e">
        <f>SUM(D8:D70)</f>
        <v>#DIV/0!</v>
      </c>
      <c r="E71" s="153"/>
      <c r="F71" s="153"/>
      <c r="G71" s="154"/>
      <c r="H71" s="155"/>
      <c r="I71" s="155"/>
      <c r="J71" s="155"/>
      <c r="K71" s="155"/>
      <c r="L71" s="155"/>
      <c r="M71" s="155"/>
      <c r="N71" s="155"/>
      <c r="O71" s="155"/>
      <c r="P71" s="156"/>
    </row>
    <row r="72" spans="1:16" s="95" customFormat="1" ht="14.25" customHeight="1" thickBot="1" x14ac:dyDescent="0.25">
      <c r="A72" s="157"/>
      <c r="B72" s="158"/>
      <c r="C72" s="159"/>
      <c r="D72" s="160"/>
      <c r="E72" s="160"/>
      <c r="F72" s="160"/>
    </row>
    <row r="73" spans="1:16" s="90" customFormat="1" ht="14.25" customHeight="1" x14ac:dyDescent="0.2">
      <c r="A73" s="235" t="s">
        <v>366</v>
      </c>
      <c r="B73" s="235"/>
      <c r="C73" s="235"/>
      <c r="D73" s="235"/>
      <c r="E73" s="161">
        <f>E8+E11+E14+E17+E20+E23+E26+E29+E32+E35+E38+E41+E44+E47+E50+E53+E56+E59+E62+E65+E68</f>
        <v>0</v>
      </c>
      <c r="F73" s="161">
        <f>F8+F11+F14+F17+F20+F23+F26+F29+F32+F35+F38+F41+F44+F47+F50+F53+F56+F59+F62+F65+F68</f>
        <v>0</v>
      </c>
      <c r="G73" s="161">
        <f t="shared" ref="G73:P73" si="8">G8+G11+G14+G17+G20+G23+G26+G29+G32+G35+G38+G41+G44+G47+G50+G53+G56+G59+G62+G65+G68</f>
        <v>0</v>
      </c>
      <c r="H73" s="161">
        <f t="shared" si="8"/>
        <v>0</v>
      </c>
      <c r="I73" s="161">
        <f t="shared" si="8"/>
        <v>0</v>
      </c>
      <c r="J73" s="161">
        <f t="shared" si="8"/>
        <v>0</v>
      </c>
      <c r="K73" s="161">
        <f t="shared" si="8"/>
        <v>0</v>
      </c>
      <c r="L73" s="161">
        <f t="shared" si="8"/>
        <v>0</v>
      </c>
      <c r="M73" s="161">
        <f t="shared" si="8"/>
        <v>0</v>
      </c>
      <c r="N73" s="161">
        <f t="shared" si="8"/>
        <v>0</v>
      </c>
      <c r="O73" s="161">
        <f t="shared" si="8"/>
        <v>0</v>
      </c>
      <c r="P73" s="161">
        <f t="shared" si="8"/>
        <v>0</v>
      </c>
    </row>
    <row r="74" spans="1:16" s="164" customFormat="1" ht="14.25" customHeight="1" x14ac:dyDescent="0.2">
      <c r="A74" s="236" t="s">
        <v>367</v>
      </c>
      <c r="B74" s="236"/>
      <c r="C74" s="236"/>
      <c r="D74" s="236"/>
      <c r="E74" s="162" t="e">
        <f t="shared" ref="E74:P74" si="9">E73/$C$71</f>
        <v>#DIV/0!</v>
      </c>
      <c r="F74" s="162" t="e">
        <f t="shared" si="9"/>
        <v>#DIV/0!</v>
      </c>
      <c r="G74" s="162" t="e">
        <f t="shared" si="9"/>
        <v>#DIV/0!</v>
      </c>
      <c r="H74" s="162" t="e">
        <f t="shared" si="9"/>
        <v>#DIV/0!</v>
      </c>
      <c r="I74" s="162" t="e">
        <f t="shared" si="9"/>
        <v>#DIV/0!</v>
      </c>
      <c r="J74" s="162" t="e">
        <f t="shared" si="9"/>
        <v>#DIV/0!</v>
      </c>
      <c r="K74" s="162" t="e">
        <f t="shared" ref="K74:M74" si="10">K73/$C$71</f>
        <v>#DIV/0!</v>
      </c>
      <c r="L74" s="162" t="e">
        <f t="shared" si="10"/>
        <v>#DIV/0!</v>
      </c>
      <c r="M74" s="162" t="e">
        <f t="shared" si="10"/>
        <v>#DIV/0!</v>
      </c>
      <c r="N74" s="162" t="e">
        <f t="shared" ref="N74:O74" si="11">N73/$C$71</f>
        <v>#DIV/0!</v>
      </c>
      <c r="O74" s="162" t="e">
        <f t="shared" si="11"/>
        <v>#DIV/0!</v>
      </c>
      <c r="P74" s="163" t="e">
        <f t="shared" si="9"/>
        <v>#DIV/0!</v>
      </c>
    </row>
    <row r="75" spans="1:16" s="90" customFormat="1" ht="14.25" customHeight="1" x14ac:dyDescent="0.2">
      <c r="A75" s="237" t="s">
        <v>368</v>
      </c>
      <c r="B75" s="237"/>
      <c r="C75" s="237"/>
      <c r="D75" s="237"/>
      <c r="E75" s="165">
        <f>E73</f>
        <v>0</v>
      </c>
      <c r="F75" s="165">
        <f t="shared" ref="F75:H76" si="12">E75+F73</f>
        <v>0</v>
      </c>
      <c r="G75" s="165">
        <f>F75+G73</f>
        <v>0</v>
      </c>
      <c r="H75" s="165">
        <f t="shared" ref="H75:O75" si="13">G75+H73</f>
        <v>0</v>
      </c>
      <c r="I75" s="165">
        <f t="shared" si="13"/>
        <v>0</v>
      </c>
      <c r="J75" s="165">
        <f t="shared" si="13"/>
        <v>0</v>
      </c>
      <c r="K75" s="165">
        <f t="shared" si="13"/>
        <v>0</v>
      </c>
      <c r="L75" s="165">
        <f t="shared" si="13"/>
        <v>0</v>
      </c>
      <c r="M75" s="165">
        <f t="shared" si="13"/>
        <v>0</v>
      </c>
      <c r="N75" s="165">
        <f t="shared" si="13"/>
        <v>0</v>
      </c>
      <c r="O75" s="165">
        <f t="shared" si="13"/>
        <v>0</v>
      </c>
      <c r="P75" s="165">
        <f>O75+P73</f>
        <v>0</v>
      </c>
    </row>
    <row r="76" spans="1:16" s="164" customFormat="1" ht="14.25" customHeight="1" thickBot="1" x14ac:dyDescent="0.25">
      <c r="A76" s="238" t="s">
        <v>369</v>
      </c>
      <c r="B76" s="238"/>
      <c r="C76" s="238"/>
      <c r="D76" s="238"/>
      <c r="E76" s="166" t="e">
        <f>E74</f>
        <v>#DIV/0!</v>
      </c>
      <c r="F76" s="166" t="e">
        <f t="shared" si="12"/>
        <v>#DIV/0!</v>
      </c>
      <c r="G76" s="166" t="e">
        <f t="shared" si="12"/>
        <v>#DIV/0!</v>
      </c>
      <c r="H76" s="166" t="e">
        <f t="shared" si="12"/>
        <v>#DIV/0!</v>
      </c>
      <c r="I76" s="166" t="e">
        <f>H76+I74</f>
        <v>#DIV/0!</v>
      </c>
      <c r="J76" s="166" t="e">
        <f t="shared" ref="J76:P76" si="14">I76+J74</f>
        <v>#DIV/0!</v>
      </c>
      <c r="K76" s="166" t="e">
        <f t="shared" si="14"/>
        <v>#DIV/0!</v>
      </c>
      <c r="L76" s="166" t="e">
        <f t="shared" si="14"/>
        <v>#DIV/0!</v>
      </c>
      <c r="M76" s="166" t="e">
        <f t="shared" si="14"/>
        <v>#DIV/0!</v>
      </c>
      <c r="N76" s="166" t="e">
        <f t="shared" si="14"/>
        <v>#DIV/0!</v>
      </c>
      <c r="O76" s="166" t="e">
        <f t="shared" si="14"/>
        <v>#DIV/0!</v>
      </c>
      <c r="P76" s="166" t="e">
        <f t="shared" si="14"/>
        <v>#DIV/0!</v>
      </c>
    </row>
    <row r="83" spans="1:20" x14ac:dyDescent="0.2">
      <c r="H83" s="167"/>
      <c r="I83" s="167"/>
      <c r="J83" s="167"/>
      <c r="K83" s="167"/>
      <c r="L83" s="167"/>
      <c r="M83" s="167"/>
      <c r="N83" s="167"/>
      <c r="O83" s="167"/>
      <c r="P83" s="167"/>
      <c r="Q83" s="167"/>
    </row>
    <row r="84" spans="1:20" s="92" customFormat="1" x14ac:dyDescent="0.2">
      <c r="A84" s="90"/>
      <c r="B84" s="91"/>
      <c r="D84" s="93"/>
      <c r="E84" s="93"/>
      <c r="F84" s="93"/>
      <c r="H84" s="234"/>
      <c r="I84" s="234"/>
      <c r="J84" s="234"/>
      <c r="K84" s="234"/>
      <c r="L84" s="234"/>
      <c r="M84" s="234"/>
      <c r="N84" s="234"/>
      <c r="O84" s="234"/>
      <c r="P84" s="234"/>
      <c r="Q84" s="167"/>
      <c r="R84" s="90"/>
      <c r="S84" s="90"/>
      <c r="T84" s="94"/>
    </row>
    <row r="85" spans="1:20" s="92" customFormat="1" x14ac:dyDescent="0.2">
      <c r="A85" s="90"/>
      <c r="B85" s="91"/>
      <c r="D85" s="93"/>
      <c r="E85" s="93"/>
      <c r="F85" s="93"/>
      <c r="H85" s="234"/>
      <c r="I85" s="234"/>
      <c r="J85" s="234"/>
      <c r="K85" s="234"/>
      <c r="L85" s="234"/>
      <c r="M85" s="234"/>
      <c r="N85" s="234"/>
      <c r="O85" s="234"/>
      <c r="P85" s="234"/>
      <c r="Q85" s="167"/>
      <c r="R85" s="90"/>
      <c r="S85" s="90"/>
      <c r="T85" s="94"/>
    </row>
    <row r="86" spans="1:20" s="92" customFormat="1" x14ac:dyDescent="0.2">
      <c r="A86" s="90"/>
      <c r="B86" s="91"/>
      <c r="D86" s="93"/>
      <c r="E86" s="93"/>
      <c r="F86" s="93"/>
      <c r="H86" s="234"/>
      <c r="I86" s="234"/>
      <c r="J86" s="234"/>
      <c r="K86" s="234"/>
      <c r="L86" s="234"/>
      <c r="M86" s="234"/>
      <c r="N86" s="234"/>
      <c r="O86" s="234"/>
      <c r="P86" s="234"/>
      <c r="Q86" s="167"/>
      <c r="R86" s="90"/>
      <c r="S86" s="90"/>
      <c r="T86" s="94"/>
    </row>
  </sheetData>
  <mergeCells count="17">
    <mergeCell ref="A1:P2"/>
    <mergeCell ref="B3:P3"/>
    <mergeCell ref="B4:C4"/>
    <mergeCell ref="H4:I4"/>
    <mergeCell ref="A5:P5"/>
    <mergeCell ref="A6:A7"/>
    <mergeCell ref="B6:B7"/>
    <mergeCell ref="C6:D6"/>
    <mergeCell ref="E6:P6"/>
    <mergeCell ref="A71:B71"/>
    <mergeCell ref="H85:P85"/>
    <mergeCell ref="H86:P86"/>
    <mergeCell ref="A73:D73"/>
    <mergeCell ref="A74:D74"/>
    <mergeCell ref="A75:D75"/>
    <mergeCell ref="A76:D76"/>
    <mergeCell ref="H84:P84"/>
  </mergeCells>
  <printOptions horizontalCentered="1"/>
  <pageMargins left="0" right="0" top="0.55118110236220474" bottom="0.55118110236220474" header="0.51181102362204722" footer="0.51181102362204722"/>
  <pageSetup scale="54" fitToHeight="2" orientation="landscape" horizontalDpi="300" verticalDpi="300"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5"/>
  <sheetViews>
    <sheetView view="pageBreakPreview" topLeftCell="A13" zoomScaleSheetLayoutView="100" zoomScalePageLayoutView="80" workbookViewId="0">
      <selection activeCell="C32" sqref="C32"/>
    </sheetView>
  </sheetViews>
  <sheetFormatPr defaultColWidth="8.7109375" defaultRowHeight="12.75" x14ac:dyDescent="0.2"/>
  <cols>
    <col min="3" max="3" width="50.42578125" customWidth="1"/>
  </cols>
  <sheetData>
    <row r="2" spans="1:14" x14ac:dyDescent="0.2">
      <c r="A2" s="250" t="s">
        <v>371</v>
      </c>
      <c r="B2" s="250"/>
      <c r="C2" s="250"/>
      <c r="D2" s="250"/>
      <c r="E2" s="250"/>
      <c r="F2" s="250"/>
      <c r="G2" s="250"/>
      <c r="H2" s="250"/>
      <c r="I2" s="250"/>
      <c r="J2" s="250"/>
      <c r="K2" s="250"/>
      <c r="L2" s="250"/>
    </row>
    <row r="3" spans="1:14" ht="33.75" x14ac:dyDescent="0.2">
      <c r="A3" s="168" t="s">
        <v>11</v>
      </c>
      <c r="B3" s="169" t="s">
        <v>12</v>
      </c>
      <c r="C3" s="169" t="s">
        <v>372</v>
      </c>
      <c r="D3" s="169" t="s">
        <v>373</v>
      </c>
      <c r="E3" s="169" t="s">
        <v>374</v>
      </c>
      <c r="F3" s="169" t="s">
        <v>375</v>
      </c>
      <c r="G3" s="169" t="s">
        <v>376</v>
      </c>
      <c r="H3" s="169" t="s">
        <v>377</v>
      </c>
      <c r="I3" s="169" t="s">
        <v>378</v>
      </c>
      <c r="J3" s="169" t="s">
        <v>378</v>
      </c>
      <c r="K3" s="169" t="s">
        <v>379</v>
      </c>
      <c r="L3" s="170" t="s">
        <v>380</v>
      </c>
    </row>
    <row r="4" spans="1:14" x14ac:dyDescent="0.2">
      <c r="A4" s="171">
        <v>1</v>
      </c>
      <c r="B4" s="172"/>
      <c r="C4" s="249" t="s">
        <v>20</v>
      </c>
      <c r="D4" s="249"/>
      <c r="E4" s="249"/>
      <c r="F4" s="249"/>
      <c r="G4" s="249"/>
      <c r="H4" s="249"/>
      <c r="I4" s="249"/>
      <c r="J4" s="249"/>
      <c r="K4" s="249"/>
      <c r="L4" s="249"/>
      <c r="M4" s="65"/>
      <c r="N4" s="65"/>
    </row>
    <row r="5" spans="1:14" x14ac:dyDescent="0.2">
      <c r="A5" s="171">
        <v>102</v>
      </c>
      <c r="B5" s="172"/>
      <c r="C5" s="249" t="s">
        <v>21</v>
      </c>
      <c r="D5" s="249"/>
      <c r="E5" s="249"/>
      <c r="F5" s="249"/>
      <c r="G5" s="249"/>
      <c r="H5" s="249"/>
      <c r="I5" s="249"/>
      <c r="J5" s="249"/>
      <c r="K5" s="249"/>
      <c r="L5" s="249"/>
      <c r="M5" s="65"/>
      <c r="N5" s="65"/>
    </row>
    <row r="6" spans="1:14" x14ac:dyDescent="0.2">
      <c r="A6" s="173">
        <v>10210</v>
      </c>
      <c r="B6" s="174" t="s">
        <v>381</v>
      </c>
      <c r="C6" s="175" t="s">
        <v>29</v>
      </c>
      <c r="D6" s="176" t="s">
        <v>28</v>
      </c>
      <c r="E6" s="176" t="s">
        <v>382</v>
      </c>
      <c r="F6" s="176" t="s">
        <v>383</v>
      </c>
      <c r="G6" s="176" t="s">
        <v>384</v>
      </c>
      <c r="H6" s="176" t="s">
        <v>385</v>
      </c>
      <c r="I6" s="176" t="s">
        <v>386</v>
      </c>
      <c r="J6" s="176" t="s">
        <v>387</v>
      </c>
      <c r="K6" s="176" t="s">
        <v>388</v>
      </c>
      <c r="L6" s="177">
        <f>SUM(L8:L11)</f>
        <v>10.8444</v>
      </c>
    </row>
    <row r="7" spans="1:14" x14ac:dyDescent="0.2">
      <c r="A7" s="178"/>
      <c r="B7" s="179"/>
      <c r="C7" s="180" t="s">
        <v>389</v>
      </c>
      <c r="D7" s="181"/>
      <c r="E7" s="182"/>
      <c r="F7" s="182"/>
      <c r="G7" s="182"/>
      <c r="H7" s="182"/>
      <c r="I7" s="182"/>
      <c r="J7" s="182"/>
      <c r="K7" s="182"/>
      <c r="L7" s="183"/>
    </row>
    <row r="8" spans="1:14" x14ac:dyDescent="0.2">
      <c r="A8" s="184"/>
      <c r="B8" s="185"/>
      <c r="C8" s="186" t="s">
        <v>390</v>
      </c>
      <c r="D8" s="187"/>
      <c r="E8" s="188">
        <v>2</v>
      </c>
      <c r="F8" s="188">
        <v>17.97</v>
      </c>
      <c r="G8" s="188">
        <v>0.55000000000000004</v>
      </c>
      <c r="H8" s="188">
        <v>0.2</v>
      </c>
      <c r="I8" s="188"/>
      <c r="J8" s="188"/>
      <c r="K8" s="188">
        <f>H8*G8*F8</f>
        <v>1.9767000000000001</v>
      </c>
      <c r="L8" s="189">
        <f>K8*E8</f>
        <v>3.9534000000000002</v>
      </c>
    </row>
    <row r="9" spans="1:14" x14ac:dyDescent="0.2">
      <c r="A9" s="184"/>
      <c r="B9" s="185"/>
      <c r="C9" s="186" t="s">
        <v>391</v>
      </c>
      <c r="D9" s="187"/>
      <c r="E9" s="188">
        <v>1</v>
      </c>
      <c r="F9" s="188">
        <v>18.72</v>
      </c>
      <c r="G9" s="188">
        <v>1.1000000000000001</v>
      </c>
      <c r="H9" s="188">
        <v>0.2</v>
      </c>
      <c r="I9" s="188"/>
      <c r="J9" s="188"/>
      <c r="K9" s="188">
        <f>H9*G9*F9</f>
        <v>4.1184000000000003</v>
      </c>
      <c r="L9" s="189">
        <f>K9*E9</f>
        <v>4.1184000000000003</v>
      </c>
    </row>
    <row r="10" spans="1:14" x14ac:dyDescent="0.2">
      <c r="A10" s="184"/>
      <c r="B10" s="185"/>
      <c r="C10" s="186" t="s">
        <v>392</v>
      </c>
      <c r="D10" s="187"/>
      <c r="E10" s="188">
        <v>1</v>
      </c>
      <c r="F10" s="188">
        <v>12.33</v>
      </c>
      <c r="G10" s="188">
        <v>1.1000000000000001</v>
      </c>
      <c r="H10" s="188">
        <v>0.2</v>
      </c>
      <c r="I10" s="188"/>
      <c r="J10" s="188"/>
      <c r="K10" s="188">
        <f>H10*G10*F10</f>
        <v>2.7126000000000006</v>
      </c>
      <c r="L10" s="189">
        <f>K10*E10</f>
        <v>2.7126000000000006</v>
      </c>
    </row>
    <row r="11" spans="1:14" x14ac:dyDescent="0.2">
      <c r="A11" s="184"/>
      <c r="B11" s="185"/>
      <c r="C11" s="186" t="s">
        <v>393</v>
      </c>
      <c r="D11" s="187"/>
      <c r="E11" s="188">
        <v>1</v>
      </c>
      <c r="F11" s="188">
        <v>0.75</v>
      </c>
      <c r="G11" s="188">
        <v>0.4</v>
      </c>
      <c r="H11" s="188">
        <v>0.2</v>
      </c>
      <c r="I11" s="188"/>
      <c r="J11" s="188"/>
      <c r="K11" s="188">
        <f>H11*G11*F11</f>
        <v>6.0000000000000012E-2</v>
      </c>
      <c r="L11" s="189">
        <f>K11*E11</f>
        <v>6.0000000000000012E-2</v>
      </c>
    </row>
    <row r="12" spans="1:14" x14ac:dyDescent="0.2">
      <c r="A12" s="184"/>
      <c r="B12" s="185"/>
      <c r="C12" s="186"/>
      <c r="D12" s="187"/>
      <c r="E12" s="188"/>
      <c r="F12" s="188"/>
      <c r="G12" s="188"/>
      <c r="H12" s="188"/>
      <c r="I12" s="188"/>
      <c r="J12" s="188"/>
      <c r="K12" s="188"/>
      <c r="L12" s="189"/>
    </row>
    <row r="13" spans="1:14" x14ac:dyDescent="0.2">
      <c r="A13" s="171">
        <v>3</v>
      </c>
      <c r="B13" s="172"/>
      <c r="C13" s="249" t="s">
        <v>58</v>
      </c>
      <c r="D13" s="249"/>
      <c r="E13" s="249"/>
      <c r="F13" s="249"/>
      <c r="G13" s="249"/>
      <c r="H13" s="249"/>
      <c r="I13" s="249"/>
      <c r="J13" s="249"/>
      <c r="K13" s="249"/>
      <c r="L13" s="249"/>
      <c r="M13" s="65"/>
      <c r="N13" s="65"/>
    </row>
    <row r="14" spans="1:14" x14ac:dyDescent="0.2">
      <c r="A14" s="171">
        <v>301</v>
      </c>
      <c r="B14" s="172"/>
      <c r="C14" s="249" t="s">
        <v>59</v>
      </c>
      <c r="D14" s="249"/>
      <c r="E14" s="249"/>
      <c r="F14" s="249"/>
      <c r="G14" s="249"/>
      <c r="H14" s="249"/>
      <c r="I14" s="249"/>
      <c r="J14" s="249"/>
      <c r="K14" s="249"/>
      <c r="L14" s="249"/>
      <c r="M14" s="65"/>
      <c r="N14" s="65"/>
    </row>
    <row r="15" spans="1:14" ht="22.5" x14ac:dyDescent="0.2">
      <c r="A15" s="173">
        <v>30101</v>
      </c>
      <c r="B15" s="174" t="s">
        <v>381</v>
      </c>
      <c r="C15" s="175" t="s">
        <v>60</v>
      </c>
      <c r="D15" s="176" t="s">
        <v>28</v>
      </c>
      <c r="E15" s="176" t="s">
        <v>382</v>
      </c>
      <c r="F15" s="176" t="s">
        <v>383</v>
      </c>
      <c r="G15" s="176" t="s">
        <v>384</v>
      </c>
      <c r="H15" s="176" t="s">
        <v>385</v>
      </c>
      <c r="I15" s="176" t="s">
        <v>386</v>
      </c>
      <c r="J15" s="176" t="s">
        <v>387</v>
      </c>
      <c r="K15" s="176" t="s">
        <v>388</v>
      </c>
      <c r="L15" s="177">
        <f>SUM(L17:L21)</f>
        <v>28.369500000000006</v>
      </c>
    </row>
    <row r="16" spans="1:14" x14ac:dyDescent="0.2">
      <c r="A16" s="178"/>
      <c r="B16" s="179"/>
      <c r="C16" s="180" t="s">
        <v>389</v>
      </c>
      <c r="D16" s="181"/>
      <c r="E16" s="182"/>
      <c r="F16" s="182"/>
      <c r="G16" s="182"/>
      <c r="H16" s="182"/>
      <c r="I16" s="182"/>
      <c r="J16" s="182"/>
      <c r="K16" s="182"/>
      <c r="L16" s="183"/>
    </row>
    <row r="17" spans="1:14" x14ac:dyDescent="0.2">
      <c r="A17" s="184"/>
      <c r="B17" s="185"/>
      <c r="C17" s="186" t="s">
        <v>394</v>
      </c>
      <c r="D17" s="187"/>
      <c r="E17" s="188">
        <v>1</v>
      </c>
      <c r="F17" s="188">
        <v>17.97</v>
      </c>
      <c r="G17" s="188">
        <v>0.55000000000000004</v>
      </c>
      <c r="H17" s="188">
        <v>0.2</v>
      </c>
      <c r="I17" s="188"/>
      <c r="J17" s="188"/>
      <c r="K17" s="188">
        <f>H17*G17*F17</f>
        <v>1.9767000000000001</v>
      </c>
      <c r="L17" s="189">
        <f>K17*E17</f>
        <v>1.9767000000000001</v>
      </c>
    </row>
    <row r="18" spans="1:14" x14ac:dyDescent="0.2">
      <c r="A18" s="184"/>
      <c r="B18" s="185"/>
      <c r="C18" s="186" t="s">
        <v>391</v>
      </c>
      <c r="D18" s="187"/>
      <c r="E18" s="188">
        <v>1</v>
      </c>
      <c r="F18" s="188">
        <v>18.72</v>
      </c>
      <c r="G18" s="188">
        <v>0.6</v>
      </c>
      <c r="H18" s="188">
        <v>0.4</v>
      </c>
      <c r="I18" s="188"/>
      <c r="J18" s="188"/>
      <c r="K18" s="188">
        <f>H18*G18*F18</f>
        <v>4.4927999999999999</v>
      </c>
      <c r="L18" s="189">
        <f>K18*E18</f>
        <v>4.4927999999999999</v>
      </c>
    </row>
    <row r="19" spans="1:14" x14ac:dyDescent="0.2">
      <c r="A19" s="184"/>
      <c r="B19" s="185"/>
      <c r="C19" s="186" t="s">
        <v>393</v>
      </c>
      <c r="D19" s="187"/>
      <c r="E19" s="188">
        <v>1</v>
      </c>
      <c r="F19" s="188">
        <v>0.75</v>
      </c>
      <c r="G19" s="188">
        <v>0.4</v>
      </c>
      <c r="H19" s="188">
        <v>0.4</v>
      </c>
      <c r="I19" s="188"/>
      <c r="J19" s="188"/>
      <c r="K19" s="188">
        <f>H19*G19*F19</f>
        <v>0.12000000000000002</v>
      </c>
      <c r="L19" s="189">
        <f>K19*E19</f>
        <v>0.12000000000000002</v>
      </c>
    </row>
    <row r="20" spans="1:14" x14ac:dyDescent="0.2">
      <c r="A20" s="184"/>
      <c r="B20" s="185"/>
      <c r="C20" s="190" t="s">
        <v>395</v>
      </c>
      <c r="D20" s="187"/>
      <c r="E20" s="188"/>
      <c r="F20" s="188"/>
      <c r="G20" s="188"/>
      <c r="H20" s="188"/>
      <c r="I20" s="188"/>
      <c r="J20" s="188"/>
      <c r="K20" s="188"/>
      <c r="L20" s="189"/>
    </row>
    <row r="21" spans="1:14" x14ac:dyDescent="0.2">
      <c r="A21" s="184"/>
      <c r="B21" s="185"/>
      <c r="C21" s="186" t="s">
        <v>396</v>
      </c>
      <c r="D21" s="187"/>
      <c r="E21" s="188">
        <v>12</v>
      </c>
      <c r="F21" s="188">
        <v>1.1000000000000001</v>
      </c>
      <c r="G21" s="188">
        <v>1.1000000000000001</v>
      </c>
      <c r="H21" s="188">
        <v>1.5</v>
      </c>
      <c r="I21" s="188"/>
      <c r="J21" s="188"/>
      <c r="K21" s="188">
        <f>H21*G21*F21</f>
        <v>1.8150000000000004</v>
      </c>
      <c r="L21" s="189">
        <f>K21*E21</f>
        <v>21.780000000000005</v>
      </c>
    </row>
    <row r="22" spans="1:14" x14ac:dyDescent="0.2">
      <c r="A22" s="184"/>
      <c r="B22" s="185"/>
      <c r="C22" s="190" t="s">
        <v>397</v>
      </c>
      <c r="D22" s="187"/>
      <c r="E22" s="188"/>
      <c r="F22" s="188"/>
      <c r="G22" s="188"/>
      <c r="H22" s="188"/>
      <c r="I22" s="188"/>
      <c r="J22" s="188"/>
      <c r="K22" s="188"/>
      <c r="L22" s="189"/>
    </row>
    <row r="23" spans="1:14" x14ac:dyDescent="0.2">
      <c r="A23" s="184"/>
      <c r="B23" s="185"/>
      <c r="C23" s="186"/>
      <c r="D23" s="187"/>
      <c r="E23" s="188">
        <v>3</v>
      </c>
      <c r="F23" s="188">
        <v>1.1000000000000001</v>
      </c>
      <c r="G23" s="188">
        <v>1.1000000000000001</v>
      </c>
      <c r="H23" s="188">
        <v>1.5</v>
      </c>
      <c r="I23" s="188"/>
      <c r="J23" s="188"/>
      <c r="K23" s="188">
        <f>H23*G23*F23</f>
        <v>1.8150000000000004</v>
      </c>
      <c r="L23" s="189">
        <f>K23*E23</f>
        <v>5.4450000000000012</v>
      </c>
    </row>
    <row r="24" spans="1:14" x14ac:dyDescent="0.2">
      <c r="A24" s="184"/>
      <c r="B24" s="185"/>
      <c r="C24" s="186"/>
      <c r="D24" s="187"/>
      <c r="E24" s="188"/>
      <c r="F24" s="188"/>
      <c r="G24" s="188"/>
      <c r="H24" s="188"/>
      <c r="I24" s="188"/>
      <c r="J24" s="188"/>
      <c r="K24" s="188"/>
      <c r="L24" s="189"/>
    </row>
    <row r="25" spans="1:14" x14ac:dyDescent="0.2">
      <c r="A25" s="171">
        <v>5</v>
      </c>
      <c r="B25" s="172"/>
      <c r="C25" s="249" t="s">
        <v>20</v>
      </c>
      <c r="D25" s="249"/>
      <c r="E25" s="249"/>
      <c r="F25" s="249"/>
      <c r="G25" s="249"/>
      <c r="H25" s="249"/>
      <c r="I25" s="249"/>
      <c r="J25" s="249"/>
      <c r="K25" s="249"/>
      <c r="L25" s="249"/>
      <c r="M25" s="65"/>
      <c r="N25" s="65"/>
    </row>
    <row r="26" spans="1:14" x14ac:dyDescent="0.2">
      <c r="A26" s="171">
        <v>502</v>
      </c>
      <c r="B26" s="172"/>
      <c r="C26" s="249" t="s">
        <v>21</v>
      </c>
      <c r="D26" s="249"/>
      <c r="E26" s="249"/>
      <c r="F26" s="249"/>
      <c r="G26" s="249"/>
      <c r="H26" s="249"/>
      <c r="I26" s="249"/>
      <c r="J26" s="249"/>
      <c r="K26" s="249"/>
      <c r="L26" s="249"/>
      <c r="M26" s="65"/>
      <c r="N26" s="65"/>
    </row>
    <row r="27" spans="1:14" ht="33.75" x14ac:dyDescent="0.2">
      <c r="A27" s="173">
        <v>96358</v>
      </c>
      <c r="B27" s="174" t="s">
        <v>80</v>
      </c>
      <c r="C27" s="175" t="s">
        <v>81</v>
      </c>
      <c r="D27" s="176" t="s">
        <v>23</v>
      </c>
      <c r="E27" s="176" t="s">
        <v>382</v>
      </c>
      <c r="F27" s="176" t="s">
        <v>383</v>
      </c>
      <c r="G27" s="176" t="s">
        <v>384</v>
      </c>
      <c r="H27" s="176" t="s">
        <v>385</v>
      </c>
      <c r="I27" s="176" t="s">
        <v>386</v>
      </c>
      <c r="J27" s="176" t="s">
        <v>387</v>
      </c>
      <c r="K27" s="176" t="s">
        <v>388</v>
      </c>
      <c r="L27" s="177">
        <f>L28</f>
        <v>14.834999999999999</v>
      </c>
    </row>
    <row r="28" spans="1:14" x14ac:dyDescent="0.2">
      <c r="A28" s="178"/>
      <c r="B28" s="179"/>
      <c r="C28" s="191" t="s">
        <v>398</v>
      </c>
      <c r="D28" s="192"/>
      <c r="E28" s="193">
        <v>1</v>
      </c>
      <c r="F28" s="193"/>
      <c r="G28" s="193"/>
      <c r="H28" s="193">
        <v>2.2999999999999998</v>
      </c>
      <c r="I28" s="193">
        <v>6.45</v>
      </c>
      <c r="J28" s="193">
        <f>I28*H28</f>
        <v>14.834999999999999</v>
      </c>
      <c r="K28" s="193"/>
      <c r="L28" s="194">
        <f>J28*E28</f>
        <v>14.834999999999999</v>
      </c>
    </row>
    <row r="29" spans="1:14" x14ac:dyDescent="0.2">
      <c r="A29" s="184"/>
      <c r="B29" s="185"/>
      <c r="C29" s="186"/>
      <c r="D29" s="187"/>
      <c r="E29" s="188"/>
      <c r="F29" s="188"/>
      <c r="G29" s="188"/>
      <c r="H29" s="188"/>
      <c r="I29" s="188"/>
      <c r="J29" s="188"/>
      <c r="K29" s="188"/>
      <c r="L29" s="189"/>
    </row>
    <row r="30" spans="1:14" x14ac:dyDescent="0.2">
      <c r="A30" s="171">
        <v>13</v>
      </c>
      <c r="B30" s="172"/>
      <c r="C30" s="249" t="s">
        <v>135</v>
      </c>
      <c r="D30" s="249"/>
      <c r="E30" s="249"/>
      <c r="F30" s="249"/>
      <c r="G30" s="249"/>
      <c r="H30" s="249"/>
      <c r="I30" s="249"/>
      <c r="J30" s="249"/>
      <c r="K30" s="249"/>
      <c r="L30" s="249"/>
      <c r="M30" s="65"/>
      <c r="N30" s="65"/>
    </row>
    <row r="31" spans="1:14" x14ac:dyDescent="0.2">
      <c r="A31" s="171">
        <v>1303</v>
      </c>
      <c r="B31" s="172"/>
      <c r="C31" s="249" t="s">
        <v>140</v>
      </c>
      <c r="D31" s="249"/>
      <c r="E31" s="249"/>
      <c r="F31" s="249"/>
      <c r="G31" s="249"/>
      <c r="H31" s="249"/>
      <c r="I31" s="249"/>
      <c r="J31" s="249"/>
      <c r="K31" s="249"/>
      <c r="L31" s="249"/>
      <c r="M31" s="65"/>
      <c r="N31" s="65"/>
    </row>
    <row r="32" spans="1:14" x14ac:dyDescent="0.2">
      <c r="A32" s="173" t="s">
        <v>144</v>
      </c>
      <c r="B32" s="174"/>
      <c r="C32" s="175" t="s">
        <v>146</v>
      </c>
      <c r="D32" s="176" t="s">
        <v>23</v>
      </c>
      <c r="E32" s="176" t="s">
        <v>382</v>
      </c>
      <c r="F32" s="176" t="s">
        <v>383</v>
      </c>
      <c r="G32" s="176" t="s">
        <v>384</v>
      </c>
      <c r="H32" s="176" t="s">
        <v>385</v>
      </c>
      <c r="I32" s="176" t="s">
        <v>386</v>
      </c>
      <c r="J32" s="176" t="s">
        <v>387</v>
      </c>
      <c r="K32" s="176" t="s">
        <v>388</v>
      </c>
      <c r="L32" s="177">
        <f>SUM(L34:L35)</f>
        <v>9</v>
      </c>
    </row>
    <row r="33" spans="1:12" x14ac:dyDescent="0.2">
      <c r="A33" s="178"/>
      <c r="B33" s="179"/>
      <c r="C33" s="180" t="s">
        <v>399</v>
      </c>
      <c r="D33" s="192"/>
      <c r="E33" s="193"/>
      <c r="F33" s="193"/>
      <c r="G33" s="193"/>
      <c r="H33" s="193"/>
      <c r="I33" s="193"/>
      <c r="J33" s="193"/>
      <c r="K33" s="193"/>
      <c r="L33" s="194"/>
    </row>
    <row r="34" spans="1:12" x14ac:dyDescent="0.2">
      <c r="A34" s="184"/>
      <c r="B34" s="185"/>
      <c r="C34" s="186" t="s">
        <v>400</v>
      </c>
      <c r="D34" s="187"/>
      <c r="E34" s="188">
        <v>13</v>
      </c>
      <c r="F34" s="188">
        <v>1.2</v>
      </c>
      <c r="G34" s="188">
        <v>0.3</v>
      </c>
      <c r="H34" s="188"/>
      <c r="I34" s="188"/>
      <c r="J34" s="188"/>
      <c r="K34" s="188"/>
      <c r="L34" s="189">
        <f>G34*F34*E34</f>
        <v>4.68</v>
      </c>
    </row>
    <row r="35" spans="1:12" x14ac:dyDescent="0.2">
      <c r="A35" s="184"/>
      <c r="B35" s="185"/>
      <c r="C35" s="186" t="s">
        <v>401</v>
      </c>
      <c r="D35" s="187"/>
      <c r="E35" s="188">
        <v>3</v>
      </c>
      <c r="F35" s="188">
        <v>1.2</v>
      </c>
      <c r="G35" s="188">
        <v>1.2</v>
      </c>
      <c r="H35" s="188"/>
      <c r="I35" s="188"/>
      <c r="J35" s="188"/>
      <c r="K35" s="188"/>
      <c r="L35" s="189">
        <f>G35*F35*E35</f>
        <v>4.32</v>
      </c>
    </row>
  </sheetData>
  <mergeCells count="9">
    <mergeCell ref="C25:L25"/>
    <mergeCell ref="C26:L26"/>
    <mergeCell ref="C30:L30"/>
    <mergeCell ref="C31:L31"/>
    <mergeCell ref="A2:L2"/>
    <mergeCell ref="C4:L4"/>
    <mergeCell ref="C5:L5"/>
    <mergeCell ref="C13:L13"/>
    <mergeCell ref="C14:L14"/>
  </mergeCells>
  <pageMargins left="0.51180555555555496" right="0.51180555555555496" top="0.78749999999999998" bottom="0.78749999999999998" header="0.51180555555555496" footer="0.51180555555555496"/>
  <pageSetup paperSize="9" scale="62"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574</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Orçamento</vt:lpstr>
      <vt:lpstr>Cronograma</vt:lpstr>
      <vt:lpstr>M.Q Itens Acrecidos</vt:lpstr>
      <vt:lpstr>Cronograma!Area_de_impressao</vt:lpstr>
      <vt:lpstr>Orçamento!Area_de_impressao</vt:lpstr>
      <vt:lpstr>Cronograma!Titulos_de_impressao</vt:lpstr>
      <vt:lpstr>Orçamento!Titulos_de_impressao</vt:lpstr>
    </vt:vector>
  </TitlesOfParts>
  <Company>F.V.M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Neimar da Silva Neves</dc:creator>
  <dc:description>Em andamento</dc:description>
  <cp:lastModifiedBy>Usuário do Windows</cp:lastModifiedBy>
  <cp:revision>20</cp:revision>
  <cp:lastPrinted>2021-08-04T17:14:05Z</cp:lastPrinted>
  <dcterms:created xsi:type="dcterms:W3CDTF">2005-06-09T14:09:34Z</dcterms:created>
  <dcterms:modified xsi:type="dcterms:W3CDTF">2022-01-07T18:04:21Z</dcterms:modified>
  <dc:language>pt-BR</dc:language>
</cp:coreProperties>
</file>